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<sst xmlns="http://schemas.openxmlformats.org/spreadsheetml/2006/main" count="434" uniqueCount="257">
  <si>
    <t>Identifikační znaky dlužníka</t>
  </si>
  <si>
    <t>Spisová značka</t>
  </si>
  <si>
    <t>Zahájení řízení (datum)</t>
  </si>
  <si>
    <t>Příjmení a jméno dlužníka</t>
  </si>
  <si>
    <t>Identifikační znaky správce</t>
  </si>
  <si>
    <t>Označení správce</t>
  </si>
  <si>
    <t>Rodné číslo</t>
  </si>
  <si>
    <t>Úpadek (datum)</t>
  </si>
  <si>
    <t>Od zahájení do úpadku (dny)</t>
  </si>
  <si>
    <t>Oddlužení (datum)</t>
  </si>
  <si>
    <t>Od zahájení do oddlužení (dny)</t>
  </si>
  <si>
    <t>Časové okolnosti řízení</t>
  </si>
  <si>
    <t>Rozhodnutí o způsobu (datum)</t>
  </si>
  <si>
    <t xml:space="preserve">Závěrečné usnesení (datum) </t>
  </si>
  <si>
    <t>Od zahájení do usnesení (dny)</t>
  </si>
  <si>
    <t>Od zahájení do usnesení (roky)</t>
  </si>
  <si>
    <t>Způsob provedení oddlužení</t>
  </si>
  <si>
    <t>A/B/C</t>
  </si>
  <si>
    <t>Hodnota a struktura zjištěných pohledávek</t>
  </si>
  <si>
    <t>A</t>
  </si>
  <si>
    <t>Zajištěné pohledávky (Kč)</t>
  </si>
  <si>
    <t>Počet zajištěných</t>
  </si>
  <si>
    <t>Nezajištěné pohledávky (Kč)</t>
  </si>
  <si>
    <t>Náklady zaměstnavatele před IŘ</t>
  </si>
  <si>
    <t>Náklady zaměstnavatele v IŘ</t>
  </si>
  <si>
    <t>Náklady zaměstnavatele před IŘ a v IŘ</t>
  </si>
  <si>
    <t>Pohledávky za podstatou</t>
  </si>
  <si>
    <t>Odměna IS</t>
  </si>
  <si>
    <t>Hotové náklady IS</t>
  </si>
  <si>
    <t>Pohledávky za zpeněžením</t>
  </si>
  <si>
    <t>Odměna za zpeněžení</t>
  </si>
  <si>
    <t>Náklady zpeněžení</t>
  </si>
  <si>
    <t>Na roveň</t>
  </si>
  <si>
    <t>Pohledávky na roveň</t>
  </si>
  <si>
    <t>Výživné během IŘ</t>
  </si>
  <si>
    <t>Ostatní</t>
  </si>
  <si>
    <t>Počet nezajištěných</t>
  </si>
  <si>
    <t>Počet úkonů v řízení</t>
  </si>
  <si>
    <t>Počet úkonů do úpadku včetně</t>
  </si>
  <si>
    <t>Počet úkonů po úpadku</t>
  </si>
  <si>
    <t>Počet jiných úkonů</t>
  </si>
  <si>
    <t>Vykonatelných</t>
  </si>
  <si>
    <t>Výkon exekuce</t>
  </si>
  <si>
    <t>Úkonů celkem</t>
  </si>
  <si>
    <t>Cekem</t>
  </si>
  <si>
    <t>Měsíců</t>
  </si>
  <si>
    <t>Splaceno</t>
  </si>
  <si>
    <t>Zajištění (Kč)</t>
  </si>
  <si>
    <t>Zajištění (%)</t>
  </si>
  <si>
    <t>Nezajištění (Kč)</t>
  </si>
  <si>
    <t>Nezajištění (%)</t>
  </si>
  <si>
    <t xml:space="preserve"> Za podstatou (Kč)</t>
  </si>
  <si>
    <t xml:space="preserve"> Za podstatou (%)</t>
  </si>
  <si>
    <t>Snížení v procentech</t>
  </si>
  <si>
    <t>Rozdíl nákladů</t>
  </si>
  <si>
    <t>Exekuce celkem</t>
  </si>
  <si>
    <t>Celkem zaplaceno</t>
  </si>
  <si>
    <t>436020/415</t>
  </si>
  <si>
    <t>Nováková Jana</t>
  </si>
  <si>
    <t>Ing. Miloslav Půček</t>
  </si>
  <si>
    <t>i8byftf</t>
  </si>
  <si>
    <t>JUDr. Miroslava Ohlídalová</t>
  </si>
  <si>
    <t>KSBR 30 INS 8339/2011</t>
  </si>
  <si>
    <t>1-zaměstnanec/2-OSVČ/3-důchodce/4-soc.dávky</t>
  </si>
  <si>
    <t>845123/5694</t>
  </si>
  <si>
    <t>KSOL 16 INS 8312/2012</t>
  </si>
  <si>
    <t>Ing. Jiří Kocvrlich</t>
  </si>
  <si>
    <t>xsdx3kr</t>
  </si>
  <si>
    <t>C</t>
  </si>
  <si>
    <t>Splácení (měsíce)</t>
  </si>
  <si>
    <t>Splácení (redukované)</t>
  </si>
  <si>
    <t>B</t>
  </si>
  <si>
    <t>Novotný Jan</t>
  </si>
  <si>
    <t>510427/382</t>
  </si>
  <si>
    <t>KSOS 39 INS 15666/2012</t>
  </si>
  <si>
    <t>3</t>
  </si>
  <si>
    <t>Ing. Marek Tříska</t>
  </si>
  <si>
    <t>5imykp3</t>
  </si>
  <si>
    <t>Novotná Jana</t>
  </si>
  <si>
    <t>Plnění (v Kč a v % požadované částky)</t>
  </si>
  <si>
    <t>KSLB 76 INS 15684/2010</t>
  </si>
  <si>
    <t>635225/0993</t>
  </si>
  <si>
    <t>Ing. Jan Klášterský</t>
  </si>
  <si>
    <t>wwcx2a8</t>
  </si>
  <si>
    <t>1/3</t>
  </si>
  <si>
    <t>Novotná Jana + Novotný Pavel</t>
  </si>
  <si>
    <t>KSHK 41 INS 18036/2014</t>
  </si>
  <si>
    <t>705409/3618</t>
  </si>
  <si>
    <t>VPI CZ v.o.s.</t>
  </si>
  <si>
    <t>ar3iivk</t>
  </si>
  <si>
    <t>Výsledek řízení</t>
  </si>
  <si>
    <t>Ano</t>
  </si>
  <si>
    <t>Ano/Ne</t>
  </si>
  <si>
    <t>KSHK 42 INS 1381/2010</t>
  </si>
  <si>
    <t>636213/0247</t>
  </si>
  <si>
    <t>Ing. David Jánošík</t>
  </si>
  <si>
    <t>Doležalová Jana</t>
  </si>
  <si>
    <t>j9eyk5g</t>
  </si>
  <si>
    <t>JUDr. Jan Štangl</t>
  </si>
  <si>
    <t>Ing. Oldřich Fabián</t>
  </si>
  <si>
    <t>KSOS 36 INS 22481/2012</t>
  </si>
  <si>
    <t>455721/471</t>
  </si>
  <si>
    <t>r7arpz6</t>
  </si>
  <si>
    <t>Dvořáková Jana</t>
  </si>
  <si>
    <t>KSLB 87 INS 9061/2011</t>
  </si>
  <si>
    <t>470105/032</t>
  </si>
  <si>
    <t>JUDr. Břetislav Toman</t>
  </si>
  <si>
    <t>je8x3we</t>
  </si>
  <si>
    <t>Dvořák Jan</t>
  </si>
  <si>
    <t>KSPH 36 INS 20268/2011</t>
  </si>
  <si>
    <t>635223/1930</t>
  </si>
  <si>
    <t>Ing. Eva Procházková</t>
  </si>
  <si>
    <t>gjcyen7</t>
  </si>
  <si>
    <t>KSPL 56 INS 24407/2011</t>
  </si>
  <si>
    <t>725509/2108</t>
  </si>
  <si>
    <t>Mgr. Radan Melka</t>
  </si>
  <si>
    <t>crvx8yz</t>
  </si>
  <si>
    <t>KSPA 59 INS 6758/2012</t>
  </si>
  <si>
    <t>400204/087</t>
  </si>
  <si>
    <t>Dvořák Jan + Dvořáková Jana</t>
  </si>
  <si>
    <t>3/3</t>
  </si>
  <si>
    <t>Černý Jan</t>
  </si>
  <si>
    <t>KSOS 31 INS 2310/2014</t>
  </si>
  <si>
    <t>590120/1658</t>
  </si>
  <si>
    <t>46ryh9m</t>
  </si>
  <si>
    <t>Černá Jana</t>
  </si>
  <si>
    <t>KSOS 36 INS 19552/2012</t>
  </si>
  <si>
    <t>825728/5773</t>
  </si>
  <si>
    <t>Ing. Hana Sazovská</t>
  </si>
  <si>
    <t>KSOS 34 INS 6660/2014</t>
  </si>
  <si>
    <t>636123/6475</t>
  </si>
  <si>
    <t>Ing. Martin Koubek</t>
  </si>
  <si>
    <t>ka9x48x</t>
  </si>
  <si>
    <t>Kučerová Marie</t>
  </si>
  <si>
    <t>KSCB 25 INS 2469/2012</t>
  </si>
  <si>
    <t>545325/3531</t>
  </si>
  <si>
    <t>Ing. David Puffer</t>
  </si>
  <si>
    <t>Kučera Jiří</t>
  </si>
  <si>
    <t>KSUL 70 INS 3735/2010</t>
  </si>
  <si>
    <t>490109/259</t>
  </si>
  <si>
    <t>Ing. Aleš Klaudy</t>
  </si>
  <si>
    <t>7pmx2a5</t>
  </si>
  <si>
    <t>KSUL 77 INS 7311/2012</t>
  </si>
  <si>
    <t>490515/063</t>
  </si>
  <si>
    <t>JUDr. Bohumil Vintrich</t>
  </si>
  <si>
    <t>9wu9kzq</t>
  </si>
  <si>
    <t>Veselá Anna</t>
  </si>
  <si>
    <t>KSPL 20 INS 22887/2012</t>
  </si>
  <si>
    <t>445707/422</t>
  </si>
  <si>
    <t>JUDr. Ing. Martina Jinochová Matyášová</t>
  </si>
  <si>
    <t>5hxx2s8</t>
  </si>
  <si>
    <t>Veselý Petr + Veselá Marie</t>
  </si>
  <si>
    <t>KSUL 69 INS 7289/2012</t>
  </si>
  <si>
    <t>600518/1578</t>
  </si>
  <si>
    <t>Institut insolvence v.o.s.</t>
  </si>
  <si>
    <t>Veselý Petr + Veselá Věra</t>
  </si>
  <si>
    <t>KSBR 33 INS 6699/2015</t>
  </si>
  <si>
    <t>750201/4740</t>
  </si>
  <si>
    <t>Insolvency Project v.o.s.</t>
  </si>
  <si>
    <t>f6iqbc3</t>
  </si>
  <si>
    <t>Horáková Hana</t>
  </si>
  <si>
    <t>KSPA 60 INS 21874/2015</t>
  </si>
  <si>
    <t>595601/1996</t>
  </si>
  <si>
    <t>Administrace insolvencí CITY TOWER v.o.s.</t>
  </si>
  <si>
    <t>fzpscyr</t>
  </si>
  <si>
    <t>Ing. Bc. Bohumil Ježek</t>
  </si>
  <si>
    <t>7yyx2qb</t>
  </si>
  <si>
    <t>Horák Jan</t>
  </si>
  <si>
    <t>KSPH 36 INS 29505/2012</t>
  </si>
  <si>
    <t>801208/1132</t>
  </si>
  <si>
    <t>Mgr. Jakub Juřena</t>
  </si>
  <si>
    <t>swp6rup</t>
  </si>
  <si>
    <t>Němcová Eva + Němec Jiří</t>
  </si>
  <si>
    <t>KSUL 77 INS 22974/2011</t>
  </si>
  <si>
    <t>635424/1718</t>
  </si>
  <si>
    <t>Mgr. Narcis Tomášek</t>
  </si>
  <si>
    <t>3gcyke4</t>
  </si>
  <si>
    <t>IREKON, v.o.s.</t>
  </si>
  <si>
    <t>ts6gsje</t>
  </si>
  <si>
    <t>Pokorná Marie</t>
  </si>
  <si>
    <t>KSHK 40 INS 115/2012</t>
  </si>
  <si>
    <t>526015/187</t>
  </si>
  <si>
    <t>KSBR 45 INS 29481/2012</t>
  </si>
  <si>
    <t>425512/448</t>
  </si>
  <si>
    <t>Ing. Miroslava Motyčková</t>
  </si>
  <si>
    <t>ptdyagw</t>
  </si>
  <si>
    <t>Pospíšilová Eva</t>
  </si>
  <si>
    <t>KSOS 31 INS 15982/2010</t>
  </si>
  <si>
    <t>535729/039</t>
  </si>
  <si>
    <t>Mgr. Jan Klváček</t>
  </si>
  <si>
    <t>zw7x5vy</t>
  </si>
  <si>
    <t>KSBR 45 INS 14962/2011</t>
  </si>
  <si>
    <t>525609/0344</t>
  </si>
  <si>
    <t>Králová Anna</t>
  </si>
  <si>
    <t>KSOS 36 INS 14708/2014</t>
  </si>
  <si>
    <t>545610/1255</t>
  </si>
  <si>
    <t>Ing. Libuše Dobrá</t>
  </si>
  <si>
    <t>8ekxxk6</t>
  </si>
  <si>
    <t>Jelínková Eva</t>
  </si>
  <si>
    <t>KSPH 37 INS 8554/2009</t>
  </si>
  <si>
    <t>475212/101</t>
  </si>
  <si>
    <t>r46ys4q</t>
  </si>
  <si>
    <t>Růžičková Jana + Růžička Václav</t>
  </si>
  <si>
    <t>KSCB 41 INS 27168/2012</t>
  </si>
  <si>
    <t>575322/1771</t>
  </si>
  <si>
    <t>Ing. Věra Buryáncová</t>
  </si>
  <si>
    <t>mx4kbmf</t>
  </si>
  <si>
    <t>Růžičková Jana</t>
  </si>
  <si>
    <t>KSPL 29 INS 2297/2014</t>
  </si>
  <si>
    <t>675820/1461</t>
  </si>
  <si>
    <t>LIQUIDATORS v.o.s.</t>
  </si>
  <si>
    <t>fzeyx6p</t>
  </si>
  <si>
    <t>Jelínek Josef</t>
  </si>
  <si>
    <t>KSBR 28 INS 9951/2012</t>
  </si>
  <si>
    <t>570926/0744</t>
  </si>
  <si>
    <t>JUDr. Robert Folla</t>
  </si>
  <si>
    <t>Růžička Jan</t>
  </si>
  <si>
    <t>KSBR 53 INS 25840/2012</t>
  </si>
  <si>
    <t>490526/170</t>
  </si>
  <si>
    <t>Mgr. Martin Jelínek</t>
  </si>
  <si>
    <t>24wnfsb</t>
  </si>
  <si>
    <t>Fialová Marie</t>
  </si>
  <si>
    <t>KSPL 56 INS 8202/2013</t>
  </si>
  <si>
    <t>575201/0319</t>
  </si>
  <si>
    <t>Mgr. Lenka Vítková</t>
  </si>
  <si>
    <t>9igxip8</t>
  </si>
  <si>
    <t>Doležal Josef</t>
  </si>
  <si>
    <t>KSPL 54 INS 1346/2012</t>
  </si>
  <si>
    <t>520318/306</t>
  </si>
  <si>
    <t>Čermáková Marie</t>
  </si>
  <si>
    <t>KSBR 32 INS 24331/2011</t>
  </si>
  <si>
    <t>546023/1513</t>
  </si>
  <si>
    <t>JUDr. Vlasta Němcová</t>
  </si>
  <si>
    <t>addya23</t>
  </si>
  <si>
    <t>Čermáková Marie + Čermák Antonín</t>
  </si>
  <si>
    <t>KSHK 41 INS 2477/2012</t>
  </si>
  <si>
    <t>535408/079</t>
  </si>
  <si>
    <t>Mgr. Jan Urban</t>
  </si>
  <si>
    <t>uckyk22</t>
  </si>
  <si>
    <t xml:space="preserve">Čermák Jiří </t>
  </si>
  <si>
    <t>KSUL 71 INS 12648/2011</t>
  </si>
  <si>
    <t>440614/129</t>
  </si>
  <si>
    <t>Čermák Jiří + Čermáková Eva</t>
  </si>
  <si>
    <t>KSPA 56 INS 8926/2014</t>
  </si>
  <si>
    <t>550213/2130</t>
  </si>
  <si>
    <t>Česká insolvenční v.o.s.</t>
  </si>
  <si>
    <t>zehxa8u</t>
  </si>
  <si>
    <t>AS ZIZLAVSKY v.o.s.</t>
  </si>
  <si>
    <t>(1)3</t>
  </si>
  <si>
    <t>1+3</t>
  </si>
  <si>
    <t>1+3/1+3</t>
  </si>
  <si>
    <t>(3)4/1</t>
  </si>
  <si>
    <t>(1)1+3</t>
  </si>
  <si>
    <t>3/(1)1+3</t>
  </si>
  <si>
    <t>(1+3)3</t>
  </si>
  <si>
    <t>A-33, B-3, C-3</t>
  </si>
  <si>
    <t>Zóna výsledků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</si>
</sst>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%"/>
    <numFmt numFmtId="170" formatCode="#,##0.0"/>
    <numFmt numFmtId="171" formatCode="0.0"/>
    <numFmt numFmtId="172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7" borderId="0" xfId="0" applyNumberFormat="1" applyFont="1" applyFill="1" applyAlignment="1">
      <alignment/>
    </xf>
    <xf numFmtId="0" fontId="0" fillId="0" borderId="0" xfId="0" applyNumberFormat="1" applyAlignment="1">
      <alignment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13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5" borderId="0" xfId="0" applyFill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2" borderId="0" xfId="0" applyFill="1" applyAlignment="1">
      <alignment horizontal="center"/>
    </xf>
    <xf numFmtId="3" fontId="0" fillId="34" borderId="0" xfId="0" applyNumberFormat="1" applyFill="1" applyAlignment="1">
      <alignment horizontal="center"/>
    </xf>
    <xf numFmtId="169" fontId="0" fillId="32" borderId="0" xfId="0" applyNumberFormat="1" applyFill="1" applyAlignment="1">
      <alignment horizontal="center"/>
    </xf>
    <xf numFmtId="169" fontId="0" fillId="0" borderId="0" xfId="0" applyNumberFormat="1" applyAlignment="1">
      <alignment/>
    </xf>
    <xf numFmtId="170" fontId="0" fillId="32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3" fontId="0" fillId="32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71" fontId="0" fillId="13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14" fontId="0" fillId="2" borderId="0" xfId="0" applyNumberFormat="1" applyFill="1" applyAlignment="1">
      <alignment horizontal="right"/>
    </xf>
    <xf numFmtId="0" fontId="2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2" fillId="5" borderId="0" xfId="0" applyFont="1" applyFill="1" applyAlignment="1">
      <alignment horizontal="center"/>
    </xf>
    <xf numFmtId="1" fontId="0" fillId="0" borderId="0" xfId="0" applyNumberFormat="1" applyAlignment="1">
      <alignment horizontal="right"/>
    </xf>
    <xf numFmtId="0" fontId="0" fillId="3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2" fillId="5" borderId="0" xfId="0" applyFont="1" applyFill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 horizontal="right"/>
    </xf>
    <xf numFmtId="0" fontId="20" fillId="35" borderId="0" xfId="0" applyFont="1" applyFill="1" applyAlignment="1">
      <alignment/>
    </xf>
    <xf numFmtId="49" fontId="20" fillId="35" borderId="0" xfId="0" applyNumberFormat="1" applyFont="1" applyFill="1" applyAlignment="1">
      <alignment horizontal="right"/>
    </xf>
    <xf numFmtId="0" fontId="20" fillId="35" borderId="0" xfId="0" applyFont="1" applyFill="1" applyAlignment="1">
      <alignment horizontal="right"/>
    </xf>
    <xf numFmtId="14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2" fontId="20" fillId="35" borderId="0" xfId="0" applyNumberFormat="1" applyFont="1" applyFill="1" applyAlignment="1">
      <alignment/>
    </xf>
    <xf numFmtId="0" fontId="20" fillId="35" borderId="0" xfId="0" applyNumberFormat="1" applyFont="1" applyFill="1" applyAlignment="1">
      <alignment horizontal="right"/>
    </xf>
    <xf numFmtId="3" fontId="20" fillId="35" borderId="0" xfId="0" applyNumberFormat="1" applyFont="1" applyFill="1" applyAlignment="1">
      <alignment/>
    </xf>
    <xf numFmtId="171" fontId="20" fillId="35" borderId="0" xfId="0" applyNumberFormat="1" applyFont="1" applyFill="1" applyAlignment="1">
      <alignment/>
    </xf>
    <xf numFmtId="169" fontId="20" fillId="35" borderId="0" xfId="0" applyNumberFormat="1" applyFont="1" applyFill="1" applyAlignment="1">
      <alignment/>
    </xf>
    <xf numFmtId="0" fontId="20" fillId="36" borderId="0" xfId="0" applyFont="1" applyFill="1" applyAlignment="1">
      <alignment/>
    </xf>
    <xf numFmtId="49" fontId="20" fillId="36" borderId="0" xfId="0" applyNumberFormat="1" applyFont="1" applyFill="1" applyAlignment="1">
      <alignment horizontal="right"/>
    </xf>
    <xf numFmtId="0" fontId="20" fillId="36" borderId="0" xfId="0" applyFont="1" applyFill="1" applyAlignment="1">
      <alignment horizontal="right"/>
    </xf>
    <xf numFmtId="14" fontId="20" fillId="36" borderId="0" xfId="0" applyNumberFormat="1" applyFont="1" applyFill="1" applyAlignment="1">
      <alignment/>
    </xf>
    <xf numFmtId="1" fontId="20" fillId="36" borderId="0" xfId="0" applyNumberFormat="1" applyFont="1" applyFill="1" applyAlignment="1">
      <alignment/>
    </xf>
    <xf numFmtId="2" fontId="20" fillId="36" borderId="0" xfId="0" applyNumberFormat="1" applyFont="1" applyFill="1" applyAlignment="1">
      <alignment/>
    </xf>
    <xf numFmtId="0" fontId="20" fillId="36" borderId="0" xfId="0" applyNumberFormat="1" applyFont="1" applyFill="1" applyAlignment="1">
      <alignment horizontal="right"/>
    </xf>
    <xf numFmtId="3" fontId="20" fillId="36" borderId="0" xfId="0" applyNumberFormat="1" applyFont="1" applyFill="1" applyAlignment="1">
      <alignment/>
    </xf>
    <xf numFmtId="171" fontId="20" fillId="36" borderId="0" xfId="0" applyNumberFormat="1" applyFont="1" applyFill="1" applyAlignment="1">
      <alignment/>
    </xf>
    <xf numFmtId="169" fontId="20" fillId="36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1" fontId="20" fillId="34" borderId="0" xfId="0" applyNumberFormat="1" applyFont="1" applyFill="1" applyAlignment="1">
      <alignment horizontal="right"/>
    </xf>
    <xf numFmtId="0" fontId="20" fillId="34" borderId="0" xfId="0" applyFont="1" applyFill="1" applyAlignment="1">
      <alignment horizontal="right"/>
    </xf>
    <xf numFmtId="14" fontId="20" fillId="34" borderId="0" xfId="0" applyNumberFormat="1" applyFont="1" applyFill="1" applyAlignment="1">
      <alignment/>
    </xf>
    <xf numFmtId="1" fontId="20" fillId="34" borderId="0" xfId="0" applyNumberFormat="1" applyFont="1" applyFill="1" applyAlignment="1">
      <alignment/>
    </xf>
    <xf numFmtId="2" fontId="20" fillId="34" borderId="0" xfId="0" applyNumberFormat="1" applyFont="1" applyFill="1" applyAlignment="1">
      <alignment/>
    </xf>
    <xf numFmtId="0" fontId="20" fillId="34" borderId="0" xfId="0" applyNumberFormat="1" applyFont="1" applyFill="1" applyAlignment="1">
      <alignment horizontal="right"/>
    </xf>
    <xf numFmtId="3" fontId="20" fillId="34" borderId="0" xfId="0" applyNumberFormat="1" applyFont="1" applyFill="1" applyAlignment="1">
      <alignment/>
    </xf>
    <xf numFmtId="171" fontId="20" fillId="34" borderId="0" xfId="0" applyNumberFormat="1" applyFont="1" applyFill="1" applyAlignment="1">
      <alignment/>
    </xf>
    <xf numFmtId="169" fontId="2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17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170" fontId="0" fillId="34" borderId="0" xfId="0" applyNumberFormat="1" applyFill="1" applyAlignment="1">
      <alignment/>
    </xf>
    <xf numFmtId="169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2" fillId="18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5" borderId="0" xfId="0" applyFont="1" applyFill="1" applyAlignment="1">
      <alignment horizontal="center"/>
    </xf>
    <xf numFmtId="3" fontId="22" fillId="9" borderId="0" xfId="0" applyNumberFormat="1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9"/>
  <sheetViews>
    <sheetView tabSelected="1" zoomScalePageLayoutView="0" workbookViewId="0" topLeftCell="A1">
      <pane xSplit="1" topLeftCell="B1" activePane="topRight" state="frozen"/>
      <selection pane="topLeft" activeCell="A132" sqref="A132"/>
      <selection pane="topRight" activeCell="A1" sqref="A1:D1"/>
    </sheetView>
  </sheetViews>
  <sheetFormatPr defaultColWidth="9.140625" defaultRowHeight="15"/>
  <cols>
    <col min="1" max="1" width="35.421875" style="0" customWidth="1"/>
    <col min="2" max="2" width="23.7109375" style="0" bestFit="1" customWidth="1"/>
    <col min="3" max="3" width="12.8515625" style="0" bestFit="1" customWidth="1"/>
    <col min="4" max="4" width="48.57421875" style="2" bestFit="1" customWidth="1"/>
    <col min="5" max="5" width="38.28125" style="0" customWidth="1"/>
    <col min="6" max="6" width="25.140625" style="11" bestFit="1" customWidth="1"/>
    <col min="7" max="7" width="24.140625" style="1" bestFit="1" customWidth="1"/>
    <col min="8" max="8" width="17.140625" style="1" bestFit="1" customWidth="1"/>
    <col min="9" max="9" width="29.57421875" style="0" bestFit="1" customWidth="1"/>
    <col min="10" max="10" width="19.57421875" style="1" bestFit="1" customWidth="1"/>
    <col min="11" max="11" width="32.140625" style="2" bestFit="1" customWidth="1"/>
    <col min="12" max="12" width="31.57421875" style="0" bestFit="1" customWidth="1"/>
    <col min="13" max="13" width="30.00390625" style="0" bestFit="1" customWidth="1"/>
    <col min="14" max="14" width="31.28125" style="0" bestFit="1" customWidth="1"/>
    <col min="15" max="15" width="31.7109375" style="3" customWidth="1"/>
    <col min="16" max="16" width="18.421875" style="3" bestFit="1" customWidth="1"/>
    <col min="17" max="17" width="23.421875" style="3" bestFit="1" customWidth="1"/>
    <col min="18" max="18" width="27.00390625" style="5" bestFit="1" customWidth="1"/>
    <col min="19" max="19" width="26.421875" style="16" bestFit="1" customWidth="1"/>
    <col min="20" max="20" width="17.8515625" style="16" bestFit="1" customWidth="1"/>
    <col min="21" max="21" width="17.8515625" style="16" customWidth="1"/>
    <col min="22" max="22" width="15.57421875" style="16" bestFit="1" customWidth="1"/>
    <col min="23" max="23" width="29.140625" style="16" bestFit="1" customWidth="1"/>
    <col min="24" max="25" width="29.140625" style="16" customWidth="1"/>
    <col min="26" max="26" width="15.57421875" style="16" bestFit="1" customWidth="1"/>
    <col min="27" max="27" width="16.57421875" style="16" bestFit="1" customWidth="1"/>
    <col min="28" max="28" width="33.57421875" style="0" bestFit="1" customWidth="1"/>
    <col min="29" max="29" width="29.8515625" style="0" bestFit="1" customWidth="1"/>
    <col min="30" max="30" width="15.8515625" style="0" bestFit="1" customWidth="1"/>
    <col min="31" max="31" width="21.00390625" style="27" bestFit="1" customWidth="1"/>
    <col min="32" max="32" width="11.7109375" style="16" bestFit="1" customWidth="1"/>
    <col min="33" max="34" width="18.8515625" style="16" bestFit="1" customWidth="1"/>
    <col min="35" max="35" width="22.8515625" style="0" bestFit="1" customWidth="1"/>
    <col min="36" max="36" width="19.8515625" style="0" bestFit="1" customWidth="1"/>
    <col min="37" max="37" width="18.421875" style="0" bestFit="1" customWidth="1"/>
    <col min="38" max="38" width="8.00390625" style="0" bestFit="1" customWidth="1"/>
    <col min="39" max="39" width="12.421875" style="0" bestFit="1" customWidth="1"/>
    <col min="41" max="41" width="13.57421875" style="16" bestFit="1" customWidth="1"/>
    <col min="42" max="42" width="13.57421875" style="21" bestFit="1" customWidth="1"/>
    <col min="43" max="43" width="16.28125" style="0" bestFit="1" customWidth="1"/>
    <col min="44" max="44" width="15.8515625" style="23" bestFit="1" customWidth="1"/>
    <col min="45" max="45" width="18.8515625" style="0" bestFit="1" customWidth="1"/>
    <col min="46" max="46" width="18.421875" style="21" bestFit="1" customWidth="1"/>
    <col min="47" max="47" width="9.8515625" style="0" bestFit="1" customWidth="1"/>
    <col min="48" max="48" width="19.28125" style="0" bestFit="1" customWidth="1"/>
    <col min="49" max="49" width="31.421875" style="0" bestFit="1" customWidth="1"/>
    <col min="50" max="50" width="24.421875" style="0" bestFit="1" customWidth="1"/>
    <col min="51" max="51" width="19.421875" style="0" bestFit="1" customWidth="1"/>
    <col min="52" max="52" width="15.140625" style="0" bestFit="1" customWidth="1"/>
    <col min="53" max="53" width="19.140625" style="0" customWidth="1"/>
  </cols>
  <sheetData>
    <row r="1" spans="1:53" s="103" customFormat="1" ht="15">
      <c r="A1" s="96" t="s">
        <v>0</v>
      </c>
      <c r="B1" s="97"/>
      <c r="C1" s="97"/>
      <c r="D1" s="97"/>
      <c r="E1" s="98" t="s">
        <v>4</v>
      </c>
      <c r="F1" s="99"/>
      <c r="G1" s="100" t="s">
        <v>11</v>
      </c>
      <c r="H1" s="100"/>
      <c r="I1" s="100"/>
      <c r="J1" s="100"/>
      <c r="K1" s="100"/>
      <c r="L1" s="100"/>
      <c r="M1" s="100"/>
      <c r="N1" s="100"/>
      <c r="O1" s="100"/>
      <c r="P1" s="33"/>
      <c r="Q1" s="33"/>
      <c r="R1" s="4" t="s">
        <v>16</v>
      </c>
      <c r="S1" s="101" t="s">
        <v>18</v>
      </c>
      <c r="T1" s="101"/>
      <c r="U1" s="101"/>
      <c r="V1" s="101"/>
      <c r="W1" s="101"/>
      <c r="X1" s="101"/>
      <c r="Y1" s="101"/>
      <c r="Z1" s="101"/>
      <c r="AA1" s="101"/>
      <c r="AB1" s="102" t="s">
        <v>25</v>
      </c>
      <c r="AC1" s="102"/>
      <c r="AD1" s="102"/>
      <c r="AE1" s="102"/>
      <c r="AF1" s="96" t="s">
        <v>26</v>
      </c>
      <c r="AG1" s="96"/>
      <c r="AH1" s="96"/>
      <c r="AI1" s="92" t="s">
        <v>29</v>
      </c>
      <c r="AJ1" s="92"/>
      <c r="AK1" s="93" t="s">
        <v>33</v>
      </c>
      <c r="AL1" s="93"/>
      <c r="AM1" s="93"/>
      <c r="AN1" s="93"/>
      <c r="AO1" s="94" t="s">
        <v>79</v>
      </c>
      <c r="AP1" s="94"/>
      <c r="AQ1" s="94"/>
      <c r="AR1" s="94"/>
      <c r="AS1" s="94"/>
      <c r="AT1" s="94"/>
      <c r="AU1" s="94"/>
      <c r="AV1" s="94"/>
      <c r="AW1" s="95" t="s">
        <v>37</v>
      </c>
      <c r="AX1" s="95"/>
      <c r="AY1" s="95"/>
      <c r="AZ1" s="95"/>
      <c r="BA1" s="29" t="s">
        <v>90</v>
      </c>
    </row>
    <row r="2" spans="1:53" s="104" customFormat="1" ht="15">
      <c r="A2" s="31" t="s">
        <v>3</v>
      </c>
      <c r="B2" s="31" t="s">
        <v>1</v>
      </c>
      <c r="C2" s="31" t="s">
        <v>6</v>
      </c>
      <c r="D2" s="25" t="s">
        <v>63</v>
      </c>
      <c r="E2" s="32" t="s">
        <v>5</v>
      </c>
      <c r="F2" s="28">
        <v>41087</v>
      </c>
      <c r="G2" s="6" t="s">
        <v>2</v>
      </c>
      <c r="H2" s="6" t="s">
        <v>7</v>
      </c>
      <c r="I2" s="7" t="s">
        <v>8</v>
      </c>
      <c r="J2" s="6" t="s">
        <v>9</v>
      </c>
      <c r="K2" s="8" t="s">
        <v>10</v>
      </c>
      <c r="L2" s="7" t="s">
        <v>12</v>
      </c>
      <c r="M2" s="7" t="s">
        <v>13</v>
      </c>
      <c r="N2" s="7" t="s">
        <v>14</v>
      </c>
      <c r="O2" s="9" t="s">
        <v>15</v>
      </c>
      <c r="P2" s="9" t="s">
        <v>69</v>
      </c>
      <c r="Q2" s="9" t="s">
        <v>70</v>
      </c>
      <c r="R2" s="10" t="s">
        <v>17</v>
      </c>
      <c r="S2" s="15" t="s">
        <v>20</v>
      </c>
      <c r="T2" s="15" t="s">
        <v>21</v>
      </c>
      <c r="U2" s="15" t="s">
        <v>41</v>
      </c>
      <c r="V2" s="15" t="s">
        <v>42</v>
      </c>
      <c r="W2" s="15" t="s">
        <v>22</v>
      </c>
      <c r="X2" s="15" t="s">
        <v>36</v>
      </c>
      <c r="Y2" s="15" t="s">
        <v>41</v>
      </c>
      <c r="Z2" s="15" t="s">
        <v>42</v>
      </c>
      <c r="AA2" s="15" t="s">
        <v>55</v>
      </c>
      <c r="AB2" s="12" t="s">
        <v>23</v>
      </c>
      <c r="AC2" s="12" t="s">
        <v>24</v>
      </c>
      <c r="AD2" s="12" t="s">
        <v>54</v>
      </c>
      <c r="AE2" s="26" t="s">
        <v>53</v>
      </c>
      <c r="AF2" s="19" t="s">
        <v>27</v>
      </c>
      <c r="AG2" s="19" t="s">
        <v>28</v>
      </c>
      <c r="AH2" s="31" t="s">
        <v>44</v>
      </c>
      <c r="AI2" s="13" t="s">
        <v>30</v>
      </c>
      <c r="AJ2" s="13" t="s">
        <v>31</v>
      </c>
      <c r="AK2" s="14" t="s">
        <v>34</v>
      </c>
      <c r="AL2" s="14" t="s">
        <v>45</v>
      </c>
      <c r="AM2" s="14" t="s">
        <v>46</v>
      </c>
      <c r="AN2" s="14" t="s">
        <v>35</v>
      </c>
      <c r="AO2" s="24" t="s">
        <v>47</v>
      </c>
      <c r="AP2" s="20" t="s">
        <v>48</v>
      </c>
      <c r="AQ2" s="18" t="s">
        <v>49</v>
      </c>
      <c r="AR2" s="22" t="s">
        <v>50</v>
      </c>
      <c r="AS2" s="18" t="s">
        <v>51</v>
      </c>
      <c r="AT2" s="20" t="s">
        <v>52</v>
      </c>
      <c r="AU2" s="18" t="s">
        <v>32</v>
      </c>
      <c r="AV2" s="18" t="s">
        <v>56</v>
      </c>
      <c r="AW2" s="17" t="s">
        <v>38</v>
      </c>
      <c r="AX2" s="17" t="s">
        <v>39</v>
      </c>
      <c r="AY2" s="17" t="s">
        <v>40</v>
      </c>
      <c r="AZ2" s="17" t="s">
        <v>43</v>
      </c>
      <c r="BA2" s="30" t="s">
        <v>92</v>
      </c>
    </row>
    <row r="3" spans="1:53" s="105" customFormat="1" ht="15">
      <c r="A3" s="38" t="s">
        <v>58</v>
      </c>
      <c r="B3" s="38" t="s">
        <v>62</v>
      </c>
      <c r="C3" s="38" t="s">
        <v>57</v>
      </c>
      <c r="D3" s="39">
        <v>3</v>
      </c>
      <c r="E3" s="38" t="s">
        <v>59</v>
      </c>
      <c r="F3" s="40" t="s">
        <v>60</v>
      </c>
      <c r="G3" s="41">
        <v>40680</v>
      </c>
      <c r="H3" s="41">
        <v>40767</v>
      </c>
      <c r="I3" s="38">
        <f aca="true" t="shared" si="0" ref="I3:I13">H3-G3</f>
        <v>87</v>
      </c>
      <c r="J3" s="41">
        <v>40767</v>
      </c>
      <c r="K3" s="42">
        <f aca="true" t="shared" si="1" ref="K3:K13">J3-G3</f>
        <v>87</v>
      </c>
      <c r="L3" s="41">
        <v>40875</v>
      </c>
      <c r="M3" s="41">
        <v>42667</v>
      </c>
      <c r="N3" s="38">
        <f aca="true" t="shared" si="2" ref="N3:N13">M3-G3</f>
        <v>1987</v>
      </c>
      <c r="O3" s="43">
        <f aca="true" t="shared" si="3" ref="O3:O13">YEARFRAC(G3,M3)</f>
        <v>5.436111111111111</v>
      </c>
      <c r="P3" s="43">
        <f aca="true" t="shared" si="4" ref="P3:P13">(M3-L3)/30</f>
        <v>59.733333333333334</v>
      </c>
      <c r="Q3" s="43">
        <f aca="true" t="shared" si="5" ref="Q3:Q13">((M3-L3)/30)-3</f>
        <v>56.733333333333334</v>
      </c>
      <c r="R3" s="44" t="s">
        <v>19</v>
      </c>
      <c r="S3" s="45">
        <v>0</v>
      </c>
      <c r="T3" s="45">
        <v>0</v>
      </c>
      <c r="U3" s="45">
        <v>0</v>
      </c>
      <c r="V3" s="45">
        <v>0</v>
      </c>
      <c r="W3" s="45">
        <v>229529</v>
      </c>
      <c r="X3" s="45">
        <v>4</v>
      </c>
      <c r="Y3" s="45">
        <v>3</v>
      </c>
      <c r="Z3" s="45">
        <v>2</v>
      </c>
      <c r="AA3" s="45">
        <f aca="true" t="shared" si="6" ref="AA3:AA13">SUM(V3,Z3)</f>
        <v>2</v>
      </c>
      <c r="AB3" s="45">
        <v>0</v>
      </c>
      <c r="AC3" s="45">
        <v>0</v>
      </c>
      <c r="AD3" s="45">
        <f aca="true" t="shared" si="7" ref="AD3:AD13">AB3-AC3</f>
        <v>0</v>
      </c>
      <c r="AE3" s="46">
        <v>0</v>
      </c>
      <c r="AF3" s="45">
        <v>53543</v>
      </c>
      <c r="AG3" s="45">
        <v>10709</v>
      </c>
      <c r="AH3" s="45">
        <f aca="true" t="shared" si="8" ref="AH3:AH13">AF3+AG3</f>
        <v>64252</v>
      </c>
      <c r="AI3" s="45">
        <v>0</v>
      </c>
      <c r="AJ3" s="45">
        <v>0</v>
      </c>
      <c r="AK3" s="45">
        <v>0</v>
      </c>
      <c r="AL3" s="45">
        <v>0</v>
      </c>
      <c r="AM3" s="45">
        <f aca="true" t="shared" si="9" ref="AM3:AM14">AK3*AL3</f>
        <v>0</v>
      </c>
      <c r="AN3" s="45">
        <v>0</v>
      </c>
      <c r="AO3" s="45">
        <v>0</v>
      </c>
      <c r="AP3" s="47"/>
      <c r="AQ3" s="45">
        <v>229529</v>
      </c>
      <c r="AR3" s="47">
        <f>(AQ3/W3)</f>
        <v>1</v>
      </c>
      <c r="AS3" s="45">
        <f aca="true" t="shared" si="10" ref="AS3:AS13">SUM(AF3,AG3)</f>
        <v>64252</v>
      </c>
      <c r="AT3" s="47">
        <f aca="true" t="shared" si="11" ref="AT3:AT13">AS3/AH3</f>
        <v>1</v>
      </c>
      <c r="AU3" s="45">
        <f aca="true" t="shared" si="12" ref="AU3:AU14">AM3+AN3</f>
        <v>0</v>
      </c>
      <c r="AV3" s="45">
        <f aca="true" t="shared" si="13" ref="AV3:AV13">AU3+AS3+AQ3+AO3+AI3+AJ3</f>
        <v>293781</v>
      </c>
      <c r="AW3" s="38">
        <v>7</v>
      </c>
      <c r="AX3" s="38">
        <v>31</v>
      </c>
      <c r="AY3" s="38">
        <v>1</v>
      </c>
      <c r="AZ3" s="38">
        <f aca="true" t="shared" si="14" ref="AZ3:AZ13">SUM(AW3,AX3,AY3)</f>
        <v>39</v>
      </c>
      <c r="BA3" s="40" t="s">
        <v>91</v>
      </c>
    </row>
    <row r="4" spans="1:53" s="105" customFormat="1" ht="15">
      <c r="A4" s="38" t="s">
        <v>58</v>
      </c>
      <c r="B4" s="38" t="s">
        <v>65</v>
      </c>
      <c r="C4" s="38" t="s">
        <v>64</v>
      </c>
      <c r="D4" s="39" t="s">
        <v>249</v>
      </c>
      <c r="E4" s="38" t="s">
        <v>66</v>
      </c>
      <c r="F4" s="40" t="s">
        <v>67</v>
      </c>
      <c r="G4" s="41">
        <v>41004</v>
      </c>
      <c r="H4" s="41">
        <v>41073</v>
      </c>
      <c r="I4" s="38">
        <f t="shared" si="0"/>
        <v>69</v>
      </c>
      <c r="J4" s="41">
        <v>41073</v>
      </c>
      <c r="K4" s="42">
        <f t="shared" si="1"/>
        <v>69</v>
      </c>
      <c r="L4" s="41">
        <v>41170</v>
      </c>
      <c r="M4" s="41">
        <v>43024</v>
      </c>
      <c r="N4" s="38">
        <f t="shared" si="2"/>
        <v>2020</v>
      </c>
      <c r="O4" s="43">
        <f t="shared" si="3"/>
        <v>5.530555555555556</v>
      </c>
      <c r="P4" s="43">
        <f t="shared" si="4"/>
        <v>61.8</v>
      </c>
      <c r="Q4" s="43">
        <f t="shared" si="5"/>
        <v>58.8</v>
      </c>
      <c r="R4" s="44" t="s">
        <v>19</v>
      </c>
      <c r="S4" s="45">
        <v>0</v>
      </c>
      <c r="T4" s="45">
        <v>0</v>
      </c>
      <c r="U4" s="45">
        <v>0</v>
      </c>
      <c r="V4" s="45">
        <v>0</v>
      </c>
      <c r="W4" s="45">
        <v>249045</v>
      </c>
      <c r="X4" s="45">
        <v>8</v>
      </c>
      <c r="Y4" s="45">
        <v>7</v>
      </c>
      <c r="Z4" s="45">
        <v>4</v>
      </c>
      <c r="AA4" s="45">
        <f t="shared" si="6"/>
        <v>4</v>
      </c>
      <c r="AB4" s="45">
        <v>750</v>
      </c>
      <c r="AC4" s="45">
        <v>200</v>
      </c>
      <c r="AD4" s="45">
        <f t="shared" si="7"/>
        <v>550</v>
      </c>
      <c r="AE4" s="46">
        <f aca="true" t="shared" si="15" ref="AE4:AE14">(AD4/AB4)*100</f>
        <v>73.33333333333333</v>
      </c>
      <c r="AF4" s="45">
        <v>54428</v>
      </c>
      <c r="AG4" s="45">
        <v>10886</v>
      </c>
      <c r="AH4" s="45">
        <f t="shared" si="8"/>
        <v>65314</v>
      </c>
      <c r="AI4" s="45">
        <v>0</v>
      </c>
      <c r="AJ4" s="45">
        <v>0</v>
      </c>
      <c r="AK4" s="45">
        <v>0</v>
      </c>
      <c r="AL4" s="45">
        <v>0</v>
      </c>
      <c r="AM4" s="45">
        <f t="shared" si="9"/>
        <v>0</v>
      </c>
      <c r="AN4" s="45">
        <v>0</v>
      </c>
      <c r="AO4" s="45">
        <v>0</v>
      </c>
      <c r="AP4" s="47"/>
      <c r="AQ4" s="45">
        <v>91094</v>
      </c>
      <c r="AR4" s="47">
        <f aca="true" t="shared" si="16" ref="AR4:AR41">(AQ4/W4)</f>
        <v>0.36577325382962916</v>
      </c>
      <c r="AS4" s="45">
        <f t="shared" si="10"/>
        <v>65314</v>
      </c>
      <c r="AT4" s="47">
        <f t="shared" si="11"/>
        <v>1</v>
      </c>
      <c r="AU4" s="45">
        <f t="shared" si="12"/>
        <v>0</v>
      </c>
      <c r="AV4" s="45">
        <f t="shared" si="13"/>
        <v>156408</v>
      </c>
      <c r="AW4" s="38">
        <v>6</v>
      </c>
      <c r="AX4" s="38">
        <v>45</v>
      </c>
      <c r="AY4" s="38">
        <v>5</v>
      </c>
      <c r="AZ4" s="38">
        <f t="shared" si="14"/>
        <v>56</v>
      </c>
      <c r="BA4" s="40" t="s">
        <v>91</v>
      </c>
    </row>
    <row r="5" spans="1:53" s="105" customFormat="1" ht="15">
      <c r="A5" s="38" t="s">
        <v>72</v>
      </c>
      <c r="B5" s="38" t="s">
        <v>74</v>
      </c>
      <c r="C5" s="38" t="s">
        <v>73</v>
      </c>
      <c r="D5" s="39" t="s">
        <v>75</v>
      </c>
      <c r="E5" s="38" t="s">
        <v>76</v>
      </c>
      <c r="F5" s="40" t="s">
        <v>77</v>
      </c>
      <c r="G5" s="41">
        <v>41087</v>
      </c>
      <c r="H5" s="41">
        <v>41116</v>
      </c>
      <c r="I5" s="38">
        <f t="shared" si="0"/>
        <v>29</v>
      </c>
      <c r="J5" s="41">
        <v>41116</v>
      </c>
      <c r="K5" s="42">
        <f t="shared" si="1"/>
        <v>29</v>
      </c>
      <c r="L5" s="41">
        <v>41219</v>
      </c>
      <c r="M5" s="41">
        <v>42068</v>
      </c>
      <c r="N5" s="38">
        <f t="shared" si="2"/>
        <v>981</v>
      </c>
      <c r="O5" s="43">
        <f t="shared" si="3"/>
        <v>2.688888888888889</v>
      </c>
      <c r="P5" s="43">
        <f t="shared" si="4"/>
        <v>28.3</v>
      </c>
      <c r="Q5" s="43">
        <f t="shared" si="5"/>
        <v>25.3</v>
      </c>
      <c r="R5" s="44" t="s">
        <v>19</v>
      </c>
      <c r="S5" s="45">
        <v>0</v>
      </c>
      <c r="T5" s="45">
        <v>0</v>
      </c>
      <c r="U5" s="45">
        <v>0</v>
      </c>
      <c r="V5" s="45">
        <v>0</v>
      </c>
      <c r="W5" s="45">
        <v>10795</v>
      </c>
      <c r="X5" s="45">
        <v>1</v>
      </c>
      <c r="Y5" s="45">
        <v>1</v>
      </c>
      <c r="Z5" s="45">
        <v>1</v>
      </c>
      <c r="AA5" s="45">
        <f t="shared" si="6"/>
        <v>1</v>
      </c>
      <c r="AB5" s="45">
        <v>0</v>
      </c>
      <c r="AC5" s="45">
        <v>0</v>
      </c>
      <c r="AD5" s="45">
        <f t="shared" si="7"/>
        <v>0</v>
      </c>
      <c r="AE5" s="46">
        <v>0</v>
      </c>
      <c r="AF5" s="45">
        <v>23589</v>
      </c>
      <c r="AG5" s="45">
        <v>4716</v>
      </c>
      <c r="AH5" s="45">
        <f t="shared" si="8"/>
        <v>28305</v>
      </c>
      <c r="AI5" s="45">
        <v>0</v>
      </c>
      <c r="AJ5" s="45">
        <v>0</v>
      </c>
      <c r="AK5" s="45">
        <v>0</v>
      </c>
      <c r="AL5" s="45">
        <v>0</v>
      </c>
      <c r="AM5" s="45">
        <f t="shared" si="9"/>
        <v>0</v>
      </c>
      <c r="AN5" s="45">
        <v>0</v>
      </c>
      <c r="AO5" s="45">
        <v>0</v>
      </c>
      <c r="AP5" s="47"/>
      <c r="AQ5" s="45">
        <v>10795</v>
      </c>
      <c r="AR5" s="47">
        <f t="shared" si="16"/>
        <v>1</v>
      </c>
      <c r="AS5" s="45">
        <f t="shared" si="10"/>
        <v>28305</v>
      </c>
      <c r="AT5" s="47">
        <f t="shared" si="11"/>
        <v>1</v>
      </c>
      <c r="AU5" s="45">
        <f t="shared" si="12"/>
        <v>0</v>
      </c>
      <c r="AV5" s="45">
        <f t="shared" si="13"/>
        <v>39100</v>
      </c>
      <c r="AW5" s="38">
        <v>6</v>
      </c>
      <c r="AX5" s="38">
        <v>13</v>
      </c>
      <c r="AY5" s="38">
        <v>2</v>
      </c>
      <c r="AZ5" s="38">
        <f t="shared" si="14"/>
        <v>21</v>
      </c>
      <c r="BA5" s="40" t="s">
        <v>91</v>
      </c>
    </row>
    <row r="6" spans="1:53" s="105" customFormat="1" ht="15">
      <c r="A6" s="51" t="s">
        <v>78</v>
      </c>
      <c r="B6" s="51" t="s">
        <v>80</v>
      </c>
      <c r="C6" s="51" t="s">
        <v>81</v>
      </c>
      <c r="D6" s="52" t="s">
        <v>248</v>
      </c>
      <c r="E6" s="51" t="s">
        <v>82</v>
      </c>
      <c r="F6" s="53" t="s">
        <v>83</v>
      </c>
      <c r="G6" s="54">
        <v>40532</v>
      </c>
      <c r="H6" s="54">
        <v>40661</v>
      </c>
      <c r="I6" s="51">
        <f t="shared" si="0"/>
        <v>129</v>
      </c>
      <c r="J6" s="54">
        <v>40661</v>
      </c>
      <c r="K6" s="55">
        <f t="shared" si="1"/>
        <v>129</v>
      </c>
      <c r="L6" s="54">
        <v>40721</v>
      </c>
      <c r="M6" s="54">
        <v>42591</v>
      </c>
      <c r="N6" s="51">
        <f t="shared" si="2"/>
        <v>2059</v>
      </c>
      <c r="O6" s="56">
        <f t="shared" si="3"/>
        <v>5.636111111111111</v>
      </c>
      <c r="P6" s="56">
        <f t="shared" si="4"/>
        <v>62.333333333333336</v>
      </c>
      <c r="Q6" s="56">
        <f t="shared" si="5"/>
        <v>59.333333333333336</v>
      </c>
      <c r="R6" s="57" t="s">
        <v>68</v>
      </c>
      <c r="S6" s="58">
        <v>1640720</v>
      </c>
      <c r="T6" s="58">
        <v>1</v>
      </c>
      <c r="U6" s="58">
        <v>0</v>
      </c>
      <c r="V6" s="58">
        <v>0</v>
      </c>
      <c r="W6" s="58">
        <v>344348</v>
      </c>
      <c r="X6" s="58">
        <v>7</v>
      </c>
      <c r="Y6" s="58">
        <v>3</v>
      </c>
      <c r="Z6" s="58">
        <v>0</v>
      </c>
      <c r="AA6" s="58">
        <f t="shared" si="6"/>
        <v>0</v>
      </c>
      <c r="AB6" s="58">
        <v>300</v>
      </c>
      <c r="AC6" s="58">
        <v>200</v>
      </c>
      <c r="AD6" s="58">
        <f t="shared" si="7"/>
        <v>100</v>
      </c>
      <c r="AE6" s="59">
        <f t="shared" si="15"/>
        <v>33.33333333333333</v>
      </c>
      <c r="AF6" s="58">
        <v>56265</v>
      </c>
      <c r="AG6" s="58">
        <v>11440</v>
      </c>
      <c r="AH6" s="58">
        <f t="shared" si="8"/>
        <v>67705</v>
      </c>
      <c r="AI6" s="58">
        <v>13006</v>
      </c>
      <c r="AJ6" s="58">
        <v>27544</v>
      </c>
      <c r="AK6" s="58">
        <v>0</v>
      </c>
      <c r="AL6" s="58">
        <v>0</v>
      </c>
      <c r="AM6" s="58">
        <f t="shared" si="9"/>
        <v>0</v>
      </c>
      <c r="AN6" s="58">
        <v>0</v>
      </c>
      <c r="AO6" s="58">
        <v>1640720</v>
      </c>
      <c r="AP6" s="60">
        <f>AO6/S6</f>
        <v>1</v>
      </c>
      <c r="AQ6" s="58">
        <v>135818</v>
      </c>
      <c r="AR6" s="60">
        <f t="shared" si="16"/>
        <v>0.39442076039355534</v>
      </c>
      <c r="AS6" s="58">
        <f t="shared" si="10"/>
        <v>67705</v>
      </c>
      <c r="AT6" s="60">
        <f t="shared" si="11"/>
        <v>1</v>
      </c>
      <c r="AU6" s="58">
        <f t="shared" si="12"/>
        <v>0</v>
      </c>
      <c r="AV6" s="58">
        <f t="shared" si="13"/>
        <v>1884793</v>
      </c>
      <c r="AW6" s="51">
        <v>14</v>
      </c>
      <c r="AX6" s="51">
        <v>49</v>
      </c>
      <c r="AY6" s="51">
        <v>0</v>
      </c>
      <c r="AZ6" s="51">
        <f t="shared" si="14"/>
        <v>63</v>
      </c>
      <c r="BA6" s="53" t="s">
        <v>91</v>
      </c>
    </row>
    <row r="7" spans="1:53" s="105" customFormat="1" ht="15">
      <c r="A7" s="38" t="s">
        <v>85</v>
      </c>
      <c r="B7" s="38" t="s">
        <v>86</v>
      </c>
      <c r="C7" s="38" t="s">
        <v>87</v>
      </c>
      <c r="D7" s="39" t="s">
        <v>84</v>
      </c>
      <c r="E7" s="38" t="s">
        <v>88</v>
      </c>
      <c r="F7" s="40" t="s">
        <v>89</v>
      </c>
      <c r="G7" s="41">
        <v>41821</v>
      </c>
      <c r="H7" s="41">
        <v>41873</v>
      </c>
      <c r="I7" s="38">
        <f t="shared" si="0"/>
        <v>52</v>
      </c>
      <c r="J7" s="41">
        <v>41873</v>
      </c>
      <c r="K7" s="42">
        <f t="shared" si="1"/>
        <v>52</v>
      </c>
      <c r="L7" s="41">
        <v>42031</v>
      </c>
      <c r="M7" s="41">
        <v>43343</v>
      </c>
      <c r="N7" s="38">
        <f t="shared" si="2"/>
        <v>1522</v>
      </c>
      <c r="O7" s="43">
        <f t="shared" si="3"/>
        <v>4.166666666666667</v>
      </c>
      <c r="P7" s="43">
        <f t="shared" si="4"/>
        <v>43.733333333333334</v>
      </c>
      <c r="Q7" s="43">
        <f t="shared" si="5"/>
        <v>40.733333333333334</v>
      </c>
      <c r="R7" s="44" t="s">
        <v>19</v>
      </c>
      <c r="S7" s="45">
        <v>0</v>
      </c>
      <c r="T7" s="45">
        <v>0</v>
      </c>
      <c r="U7" s="45">
        <v>0</v>
      </c>
      <c r="V7" s="45">
        <v>0</v>
      </c>
      <c r="W7" s="45">
        <v>996994</v>
      </c>
      <c r="X7" s="45">
        <v>26</v>
      </c>
      <c r="Y7" s="45">
        <v>8</v>
      </c>
      <c r="Z7" s="45">
        <v>3</v>
      </c>
      <c r="AA7" s="45">
        <f t="shared" si="6"/>
        <v>3</v>
      </c>
      <c r="AB7" s="45">
        <v>600</v>
      </c>
      <c r="AC7" s="45">
        <v>200</v>
      </c>
      <c r="AD7" s="45">
        <f t="shared" si="7"/>
        <v>400</v>
      </c>
      <c r="AE7" s="46">
        <f t="shared" si="15"/>
        <v>66.66666666666666</v>
      </c>
      <c r="AF7" s="45">
        <v>50366</v>
      </c>
      <c r="AG7" s="45">
        <v>10073</v>
      </c>
      <c r="AH7" s="45">
        <f t="shared" si="8"/>
        <v>60439</v>
      </c>
      <c r="AI7" s="45">
        <v>0</v>
      </c>
      <c r="AJ7" s="45">
        <v>0</v>
      </c>
      <c r="AK7" s="45">
        <v>0</v>
      </c>
      <c r="AL7" s="45">
        <v>0</v>
      </c>
      <c r="AM7" s="45">
        <f t="shared" si="9"/>
        <v>0</v>
      </c>
      <c r="AN7" s="45">
        <v>0</v>
      </c>
      <c r="AO7" s="45">
        <v>0</v>
      </c>
      <c r="AP7" s="47"/>
      <c r="AQ7" s="45">
        <v>79986</v>
      </c>
      <c r="AR7" s="47">
        <f t="shared" si="16"/>
        <v>0.08022716285153171</v>
      </c>
      <c r="AS7" s="45">
        <f t="shared" si="10"/>
        <v>60439</v>
      </c>
      <c r="AT7" s="47">
        <f t="shared" si="11"/>
        <v>1</v>
      </c>
      <c r="AU7" s="45">
        <f t="shared" si="12"/>
        <v>0</v>
      </c>
      <c r="AV7" s="45">
        <f t="shared" si="13"/>
        <v>140425</v>
      </c>
      <c r="AW7" s="38">
        <v>9</v>
      </c>
      <c r="AX7" s="38">
        <v>20</v>
      </c>
      <c r="AY7" s="38">
        <v>0</v>
      </c>
      <c r="AZ7" s="38">
        <f t="shared" si="14"/>
        <v>29</v>
      </c>
      <c r="BA7" s="40" t="s">
        <v>91</v>
      </c>
    </row>
    <row r="8" spans="1:53" s="105" customFormat="1" ht="15">
      <c r="A8" s="38" t="s">
        <v>96</v>
      </c>
      <c r="B8" s="38" t="s">
        <v>93</v>
      </c>
      <c r="C8" s="38" t="s">
        <v>94</v>
      </c>
      <c r="D8" s="39" t="s">
        <v>75</v>
      </c>
      <c r="E8" s="38" t="s">
        <v>95</v>
      </c>
      <c r="F8" s="40"/>
      <c r="G8" s="41">
        <v>40224</v>
      </c>
      <c r="H8" s="41">
        <v>40276</v>
      </c>
      <c r="I8" s="38">
        <f t="shared" si="0"/>
        <v>52</v>
      </c>
      <c r="J8" s="41">
        <v>40276</v>
      </c>
      <c r="K8" s="42">
        <f t="shared" si="1"/>
        <v>52</v>
      </c>
      <c r="L8" s="41">
        <v>40333</v>
      </c>
      <c r="M8" s="41">
        <v>42181</v>
      </c>
      <c r="N8" s="38">
        <f t="shared" si="2"/>
        <v>1957</v>
      </c>
      <c r="O8" s="43">
        <f t="shared" si="3"/>
        <v>5.363888888888889</v>
      </c>
      <c r="P8" s="43">
        <f t="shared" si="4"/>
        <v>61.6</v>
      </c>
      <c r="Q8" s="43">
        <f t="shared" si="5"/>
        <v>58.6</v>
      </c>
      <c r="R8" s="44" t="s">
        <v>19</v>
      </c>
      <c r="S8" s="45">
        <v>0</v>
      </c>
      <c r="T8" s="45">
        <v>0</v>
      </c>
      <c r="U8" s="45">
        <v>0</v>
      </c>
      <c r="V8" s="45">
        <v>0</v>
      </c>
      <c r="W8" s="45">
        <v>1321363</v>
      </c>
      <c r="X8" s="45">
        <v>15</v>
      </c>
      <c r="Y8" s="45">
        <v>5</v>
      </c>
      <c r="Z8" s="45">
        <v>3</v>
      </c>
      <c r="AA8" s="45">
        <f t="shared" si="6"/>
        <v>3</v>
      </c>
      <c r="AB8" s="45">
        <v>600</v>
      </c>
      <c r="AC8" s="45">
        <v>200</v>
      </c>
      <c r="AD8" s="45">
        <f t="shared" si="7"/>
        <v>400</v>
      </c>
      <c r="AE8" s="46">
        <f t="shared" si="15"/>
        <v>66.66666666666666</v>
      </c>
      <c r="AF8" s="45">
        <v>57025</v>
      </c>
      <c r="AG8" s="45">
        <v>7045</v>
      </c>
      <c r="AH8" s="45">
        <f t="shared" si="8"/>
        <v>64070</v>
      </c>
      <c r="AI8" s="45">
        <v>0</v>
      </c>
      <c r="AJ8" s="45">
        <v>0</v>
      </c>
      <c r="AK8" s="45">
        <v>0</v>
      </c>
      <c r="AL8" s="45">
        <v>0</v>
      </c>
      <c r="AM8" s="45">
        <f t="shared" si="9"/>
        <v>0</v>
      </c>
      <c r="AN8" s="45">
        <v>0</v>
      </c>
      <c r="AO8" s="45">
        <v>0</v>
      </c>
      <c r="AP8" s="47"/>
      <c r="AQ8" s="45">
        <v>491927</v>
      </c>
      <c r="AR8" s="47">
        <f t="shared" si="16"/>
        <v>0.3722875545932495</v>
      </c>
      <c r="AS8" s="45">
        <f t="shared" si="10"/>
        <v>64070</v>
      </c>
      <c r="AT8" s="47">
        <f t="shared" si="11"/>
        <v>1</v>
      </c>
      <c r="AU8" s="45">
        <f t="shared" si="12"/>
        <v>0</v>
      </c>
      <c r="AV8" s="45">
        <f t="shared" si="13"/>
        <v>555997</v>
      </c>
      <c r="AW8" s="38">
        <v>13</v>
      </c>
      <c r="AX8" s="38">
        <v>50</v>
      </c>
      <c r="AY8" s="38">
        <v>2</v>
      </c>
      <c r="AZ8" s="38">
        <f t="shared" si="14"/>
        <v>65</v>
      </c>
      <c r="BA8" s="40" t="s">
        <v>91</v>
      </c>
    </row>
    <row r="9" spans="1:53" s="105" customFormat="1" ht="15">
      <c r="A9" s="61" t="s">
        <v>96</v>
      </c>
      <c r="B9" s="61" t="s">
        <v>100</v>
      </c>
      <c r="C9" s="61" t="s">
        <v>101</v>
      </c>
      <c r="D9" s="62" t="s">
        <v>75</v>
      </c>
      <c r="E9" s="61" t="s">
        <v>99</v>
      </c>
      <c r="F9" s="63"/>
      <c r="G9" s="64">
        <v>41166</v>
      </c>
      <c r="H9" s="64">
        <v>41204</v>
      </c>
      <c r="I9" s="61">
        <f t="shared" si="0"/>
        <v>38</v>
      </c>
      <c r="J9" s="64">
        <v>41265</v>
      </c>
      <c r="K9" s="65">
        <f t="shared" si="1"/>
        <v>99</v>
      </c>
      <c r="L9" s="64">
        <v>40938</v>
      </c>
      <c r="M9" s="64">
        <v>41788</v>
      </c>
      <c r="N9" s="61">
        <f t="shared" si="2"/>
        <v>622</v>
      </c>
      <c r="O9" s="66">
        <f t="shared" si="3"/>
        <v>1.7083333333333333</v>
      </c>
      <c r="P9" s="66">
        <f t="shared" si="4"/>
        <v>28.333333333333332</v>
      </c>
      <c r="Q9" s="66">
        <f t="shared" si="5"/>
        <v>25.333333333333332</v>
      </c>
      <c r="R9" s="67" t="s">
        <v>71</v>
      </c>
      <c r="S9" s="68">
        <v>153271</v>
      </c>
      <c r="T9" s="68">
        <v>2</v>
      </c>
      <c r="U9" s="68">
        <v>2</v>
      </c>
      <c r="V9" s="68">
        <v>2</v>
      </c>
      <c r="W9" s="68">
        <v>185332</v>
      </c>
      <c r="X9" s="68">
        <v>2</v>
      </c>
      <c r="Y9" s="68">
        <v>2</v>
      </c>
      <c r="Z9" s="68">
        <v>1</v>
      </c>
      <c r="AA9" s="68">
        <f t="shared" si="6"/>
        <v>3</v>
      </c>
      <c r="AB9" s="68">
        <v>0</v>
      </c>
      <c r="AC9" s="68">
        <v>0</v>
      </c>
      <c r="AD9" s="68">
        <f t="shared" si="7"/>
        <v>0</v>
      </c>
      <c r="AE9" s="69">
        <v>0</v>
      </c>
      <c r="AF9" s="68">
        <v>0</v>
      </c>
      <c r="AG9" s="68">
        <v>0</v>
      </c>
      <c r="AH9" s="68">
        <f t="shared" si="8"/>
        <v>0</v>
      </c>
      <c r="AI9" s="68">
        <v>56103</v>
      </c>
      <c r="AJ9" s="68">
        <v>40354</v>
      </c>
      <c r="AK9" s="68">
        <v>0</v>
      </c>
      <c r="AL9" s="68">
        <v>0</v>
      </c>
      <c r="AM9" s="68">
        <f t="shared" si="9"/>
        <v>0</v>
      </c>
      <c r="AN9" s="68">
        <v>0</v>
      </c>
      <c r="AO9" s="68">
        <v>153227</v>
      </c>
      <c r="AP9" s="70">
        <f>AO9/S9</f>
        <v>0.9997129267767549</v>
      </c>
      <c r="AQ9" s="68">
        <v>185332</v>
      </c>
      <c r="AR9" s="70">
        <f t="shared" si="16"/>
        <v>1</v>
      </c>
      <c r="AS9" s="68">
        <f t="shared" si="10"/>
        <v>0</v>
      </c>
      <c r="AT9" s="70"/>
      <c r="AU9" s="68">
        <f t="shared" si="12"/>
        <v>0</v>
      </c>
      <c r="AV9" s="68">
        <f t="shared" si="13"/>
        <v>435016</v>
      </c>
      <c r="AW9" s="61">
        <v>7</v>
      </c>
      <c r="AX9" s="61">
        <v>20</v>
      </c>
      <c r="AY9" s="61">
        <v>4</v>
      </c>
      <c r="AZ9" s="61">
        <f t="shared" si="14"/>
        <v>31</v>
      </c>
      <c r="BA9" s="63" t="s">
        <v>91</v>
      </c>
    </row>
    <row r="10" spans="1:53" s="105" customFormat="1" ht="15">
      <c r="A10" s="38" t="s">
        <v>108</v>
      </c>
      <c r="B10" s="38" t="s">
        <v>104</v>
      </c>
      <c r="C10" s="38" t="s">
        <v>105</v>
      </c>
      <c r="D10" s="39" t="s">
        <v>75</v>
      </c>
      <c r="E10" s="38" t="s">
        <v>106</v>
      </c>
      <c r="F10" s="40" t="s">
        <v>107</v>
      </c>
      <c r="G10" s="41">
        <v>40689</v>
      </c>
      <c r="H10" s="41">
        <v>40697</v>
      </c>
      <c r="I10" s="38">
        <f t="shared" si="0"/>
        <v>8</v>
      </c>
      <c r="J10" s="41">
        <v>40697</v>
      </c>
      <c r="K10" s="42">
        <f t="shared" si="1"/>
        <v>8</v>
      </c>
      <c r="L10" s="41">
        <v>40764</v>
      </c>
      <c r="M10" s="41">
        <v>42614</v>
      </c>
      <c r="N10" s="38">
        <f t="shared" si="2"/>
        <v>1925</v>
      </c>
      <c r="O10" s="43">
        <f t="shared" si="3"/>
        <v>5.263888888888889</v>
      </c>
      <c r="P10" s="43">
        <f t="shared" si="4"/>
        <v>61.666666666666664</v>
      </c>
      <c r="Q10" s="43">
        <f t="shared" si="5"/>
        <v>58.666666666666664</v>
      </c>
      <c r="R10" s="44" t="s">
        <v>19</v>
      </c>
      <c r="S10" s="45">
        <v>0</v>
      </c>
      <c r="T10" s="45">
        <v>0</v>
      </c>
      <c r="U10" s="45">
        <v>0</v>
      </c>
      <c r="V10" s="45">
        <v>0</v>
      </c>
      <c r="W10" s="45">
        <v>320691</v>
      </c>
      <c r="X10" s="45">
        <v>6</v>
      </c>
      <c r="Y10" s="45">
        <v>0</v>
      </c>
      <c r="Z10" s="45">
        <v>0</v>
      </c>
      <c r="AA10" s="45">
        <f t="shared" si="6"/>
        <v>0</v>
      </c>
      <c r="AB10" s="45">
        <v>0</v>
      </c>
      <c r="AC10" s="45">
        <v>0</v>
      </c>
      <c r="AD10" s="45">
        <f t="shared" si="7"/>
        <v>0</v>
      </c>
      <c r="AE10" s="46">
        <v>0</v>
      </c>
      <c r="AF10" s="45">
        <v>59089</v>
      </c>
      <c r="AG10" s="45">
        <v>8481</v>
      </c>
      <c r="AH10" s="45">
        <f t="shared" si="8"/>
        <v>67570</v>
      </c>
      <c r="AI10" s="45">
        <v>0</v>
      </c>
      <c r="AJ10" s="45">
        <v>0</v>
      </c>
      <c r="AK10" s="45">
        <v>0</v>
      </c>
      <c r="AL10" s="45">
        <v>0</v>
      </c>
      <c r="AM10" s="45">
        <f t="shared" si="9"/>
        <v>0</v>
      </c>
      <c r="AN10" s="45">
        <v>0</v>
      </c>
      <c r="AO10" s="45">
        <v>0</v>
      </c>
      <c r="AP10" s="47"/>
      <c r="AQ10" s="45">
        <v>320691</v>
      </c>
      <c r="AR10" s="47">
        <f t="shared" si="16"/>
        <v>1</v>
      </c>
      <c r="AS10" s="45">
        <f t="shared" si="10"/>
        <v>67570</v>
      </c>
      <c r="AT10" s="47">
        <f t="shared" si="11"/>
        <v>1</v>
      </c>
      <c r="AU10" s="45">
        <f t="shared" si="12"/>
        <v>0</v>
      </c>
      <c r="AV10" s="45">
        <f t="shared" si="13"/>
        <v>388261</v>
      </c>
      <c r="AW10" s="38">
        <v>7</v>
      </c>
      <c r="AX10" s="38">
        <v>47</v>
      </c>
      <c r="AY10" s="38">
        <v>2</v>
      </c>
      <c r="AZ10" s="38">
        <f t="shared" si="14"/>
        <v>56</v>
      </c>
      <c r="BA10" s="40" t="s">
        <v>91</v>
      </c>
    </row>
    <row r="11" spans="1:53" s="105" customFormat="1" ht="15">
      <c r="A11" s="38" t="s">
        <v>103</v>
      </c>
      <c r="B11" s="38" t="s">
        <v>109</v>
      </c>
      <c r="C11" s="38" t="s">
        <v>110</v>
      </c>
      <c r="D11" s="39" t="s">
        <v>75</v>
      </c>
      <c r="E11" s="38" t="s">
        <v>111</v>
      </c>
      <c r="F11" s="40" t="s">
        <v>112</v>
      </c>
      <c r="G11" s="41">
        <v>40851</v>
      </c>
      <c r="H11" s="41">
        <v>40990</v>
      </c>
      <c r="I11" s="38">
        <f t="shared" si="0"/>
        <v>139</v>
      </c>
      <c r="J11" s="41">
        <v>40990</v>
      </c>
      <c r="K11" s="42">
        <f t="shared" si="1"/>
        <v>139</v>
      </c>
      <c r="L11" s="41">
        <v>41103</v>
      </c>
      <c r="M11" s="41">
        <v>43129</v>
      </c>
      <c r="N11" s="38">
        <f t="shared" si="2"/>
        <v>2278</v>
      </c>
      <c r="O11" s="43">
        <f t="shared" si="3"/>
        <v>6.236111111111111</v>
      </c>
      <c r="P11" s="43">
        <f t="shared" si="4"/>
        <v>67.53333333333333</v>
      </c>
      <c r="Q11" s="43">
        <f t="shared" si="5"/>
        <v>64.53333333333333</v>
      </c>
      <c r="R11" s="44" t="s">
        <v>19</v>
      </c>
      <c r="S11" s="45">
        <v>0</v>
      </c>
      <c r="T11" s="45">
        <v>0</v>
      </c>
      <c r="U11" s="45">
        <v>0</v>
      </c>
      <c r="V11" s="45">
        <v>0</v>
      </c>
      <c r="W11" s="45">
        <v>682068</v>
      </c>
      <c r="X11" s="45">
        <v>11</v>
      </c>
      <c r="Y11" s="45">
        <v>4</v>
      </c>
      <c r="Z11" s="45">
        <v>2</v>
      </c>
      <c r="AA11" s="45">
        <f t="shared" si="6"/>
        <v>2</v>
      </c>
      <c r="AB11" s="45">
        <v>0</v>
      </c>
      <c r="AC11" s="45">
        <v>0</v>
      </c>
      <c r="AD11" s="45">
        <f t="shared" si="7"/>
        <v>0</v>
      </c>
      <c r="AE11" s="46">
        <v>0</v>
      </c>
      <c r="AF11" s="45">
        <v>54413</v>
      </c>
      <c r="AG11" s="45">
        <v>10883</v>
      </c>
      <c r="AH11" s="45">
        <f t="shared" si="8"/>
        <v>65296</v>
      </c>
      <c r="AI11" s="45">
        <v>0</v>
      </c>
      <c r="AJ11" s="45">
        <v>0</v>
      </c>
      <c r="AK11" s="38">
        <v>0</v>
      </c>
      <c r="AL11" s="45">
        <v>0</v>
      </c>
      <c r="AM11" s="45">
        <f t="shared" si="9"/>
        <v>0</v>
      </c>
      <c r="AN11" s="45">
        <v>0</v>
      </c>
      <c r="AO11" s="45">
        <v>0</v>
      </c>
      <c r="AP11" s="47"/>
      <c r="AQ11" s="45">
        <v>204602</v>
      </c>
      <c r="AR11" s="47">
        <f t="shared" si="16"/>
        <v>0.2999730232176264</v>
      </c>
      <c r="AS11" s="45">
        <f t="shared" si="10"/>
        <v>65296</v>
      </c>
      <c r="AT11" s="47">
        <f t="shared" si="11"/>
        <v>1</v>
      </c>
      <c r="AU11" s="45">
        <f t="shared" si="12"/>
        <v>0</v>
      </c>
      <c r="AV11" s="45">
        <f t="shared" si="13"/>
        <v>269898</v>
      </c>
      <c r="AW11" s="38">
        <v>13</v>
      </c>
      <c r="AX11" s="38">
        <v>46</v>
      </c>
      <c r="AY11" s="38">
        <v>0</v>
      </c>
      <c r="AZ11" s="38">
        <f t="shared" si="14"/>
        <v>59</v>
      </c>
      <c r="BA11" s="40" t="s">
        <v>91</v>
      </c>
    </row>
    <row r="12" spans="1:53" s="105" customFormat="1" ht="15">
      <c r="A12" s="51" t="s">
        <v>103</v>
      </c>
      <c r="B12" s="51" t="s">
        <v>113</v>
      </c>
      <c r="C12" s="51" t="s">
        <v>114</v>
      </c>
      <c r="D12" s="52" t="s">
        <v>249</v>
      </c>
      <c r="E12" s="51" t="s">
        <v>115</v>
      </c>
      <c r="F12" s="53" t="s">
        <v>116</v>
      </c>
      <c r="G12" s="54">
        <v>40904</v>
      </c>
      <c r="H12" s="54">
        <v>40942</v>
      </c>
      <c r="I12" s="51">
        <f t="shared" si="0"/>
        <v>38</v>
      </c>
      <c r="J12" s="54">
        <v>40942</v>
      </c>
      <c r="K12" s="55">
        <f t="shared" si="1"/>
        <v>38</v>
      </c>
      <c r="L12" s="54">
        <v>41045</v>
      </c>
      <c r="M12" s="54">
        <v>42956</v>
      </c>
      <c r="N12" s="51">
        <f t="shared" si="2"/>
        <v>2052</v>
      </c>
      <c r="O12" s="56">
        <f t="shared" si="3"/>
        <v>5.616666666666666</v>
      </c>
      <c r="P12" s="56">
        <f t="shared" si="4"/>
        <v>63.7</v>
      </c>
      <c r="Q12" s="56">
        <f t="shared" si="5"/>
        <v>60.7</v>
      </c>
      <c r="R12" s="57" t="s">
        <v>68</v>
      </c>
      <c r="S12" s="58">
        <v>130467</v>
      </c>
      <c r="T12" s="58">
        <v>1</v>
      </c>
      <c r="U12" s="58">
        <v>1</v>
      </c>
      <c r="V12" s="58">
        <v>0</v>
      </c>
      <c r="W12" s="58">
        <v>273047</v>
      </c>
      <c r="X12" s="58">
        <v>7</v>
      </c>
      <c r="Y12" s="58">
        <v>3</v>
      </c>
      <c r="Z12" s="58">
        <v>1</v>
      </c>
      <c r="AA12" s="58">
        <f t="shared" si="6"/>
        <v>1</v>
      </c>
      <c r="AB12" s="58">
        <v>300</v>
      </c>
      <c r="AC12" s="58">
        <v>200</v>
      </c>
      <c r="AD12" s="58">
        <f t="shared" si="7"/>
        <v>100</v>
      </c>
      <c r="AE12" s="59">
        <f t="shared" si="15"/>
        <v>33.33333333333333</v>
      </c>
      <c r="AF12" s="58">
        <v>54398</v>
      </c>
      <c r="AG12" s="58">
        <v>10880</v>
      </c>
      <c r="AH12" s="58">
        <f t="shared" si="8"/>
        <v>65278</v>
      </c>
      <c r="AI12" s="58">
        <v>0</v>
      </c>
      <c r="AJ12" s="58">
        <v>0</v>
      </c>
      <c r="AK12" s="58">
        <v>0</v>
      </c>
      <c r="AL12" s="58">
        <v>0</v>
      </c>
      <c r="AM12" s="58">
        <f t="shared" si="9"/>
        <v>0</v>
      </c>
      <c r="AN12" s="58">
        <v>0</v>
      </c>
      <c r="AO12" s="58">
        <v>130467</v>
      </c>
      <c r="AP12" s="60">
        <f>AO12/S12</f>
        <v>1</v>
      </c>
      <c r="AQ12" s="58">
        <v>141328</v>
      </c>
      <c r="AR12" s="60">
        <f t="shared" si="16"/>
        <v>0.5175958717729915</v>
      </c>
      <c r="AS12" s="58">
        <f t="shared" si="10"/>
        <v>65278</v>
      </c>
      <c r="AT12" s="60">
        <f t="shared" si="11"/>
        <v>1</v>
      </c>
      <c r="AU12" s="58">
        <f t="shared" si="12"/>
        <v>0</v>
      </c>
      <c r="AV12" s="58">
        <f t="shared" si="13"/>
        <v>337073</v>
      </c>
      <c r="AW12" s="51">
        <v>14</v>
      </c>
      <c r="AX12" s="51">
        <v>25</v>
      </c>
      <c r="AY12" s="51">
        <v>0</v>
      </c>
      <c r="AZ12" s="51">
        <f t="shared" si="14"/>
        <v>39</v>
      </c>
      <c r="BA12" s="53" t="s">
        <v>91</v>
      </c>
    </row>
    <row r="13" spans="1:53" s="105" customFormat="1" ht="15">
      <c r="A13" s="38" t="s">
        <v>119</v>
      </c>
      <c r="B13" s="38" t="s">
        <v>117</v>
      </c>
      <c r="C13" s="38" t="s">
        <v>118</v>
      </c>
      <c r="D13" s="39" t="s">
        <v>120</v>
      </c>
      <c r="E13" s="38" t="s">
        <v>98</v>
      </c>
      <c r="F13" s="40" t="s">
        <v>97</v>
      </c>
      <c r="G13" s="41">
        <v>40989</v>
      </c>
      <c r="H13" s="41">
        <v>41044</v>
      </c>
      <c r="I13" s="38">
        <f t="shared" si="0"/>
        <v>55</v>
      </c>
      <c r="J13" s="41">
        <v>41044</v>
      </c>
      <c r="K13" s="42">
        <f t="shared" si="1"/>
        <v>55</v>
      </c>
      <c r="L13" s="41">
        <v>41137</v>
      </c>
      <c r="M13" s="41">
        <v>43088</v>
      </c>
      <c r="N13" s="38">
        <f t="shared" si="2"/>
        <v>2099</v>
      </c>
      <c r="O13" s="43">
        <f t="shared" si="3"/>
        <v>5.7444444444444445</v>
      </c>
      <c r="P13" s="43">
        <f t="shared" si="4"/>
        <v>65.03333333333333</v>
      </c>
      <c r="Q13" s="43">
        <f t="shared" si="5"/>
        <v>62.03333333333333</v>
      </c>
      <c r="R13" s="44" t="s">
        <v>19</v>
      </c>
      <c r="S13" s="45">
        <v>0</v>
      </c>
      <c r="T13" s="45">
        <v>0</v>
      </c>
      <c r="U13" s="45">
        <v>0</v>
      </c>
      <c r="V13" s="45">
        <v>0</v>
      </c>
      <c r="W13" s="45">
        <v>1187379</v>
      </c>
      <c r="X13" s="45">
        <v>17</v>
      </c>
      <c r="Y13" s="45">
        <v>6</v>
      </c>
      <c r="Z13" s="45">
        <v>2</v>
      </c>
      <c r="AA13" s="45">
        <f t="shared" si="6"/>
        <v>2</v>
      </c>
      <c r="AB13" s="45">
        <v>450</v>
      </c>
      <c r="AC13" s="45">
        <v>200</v>
      </c>
      <c r="AD13" s="45">
        <f t="shared" si="7"/>
        <v>250</v>
      </c>
      <c r="AE13" s="46">
        <f t="shared" si="15"/>
        <v>55.55555555555556</v>
      </c>
      <c r="AF13" s="45">
        <v>54428</v>
      </c>
      <c r="AG13" s="45">
        <v>10886</v>
      </c>
      <c r="AH13" s="45">
        <f t="shared" si="8"/>
        <v>65314</v>
      </c>
      <c r="AI13" s="45">
        <v>0</v>
      </c>
      <c r="AJ13" s="45">
        <v>0</v>
      </c>
      <c r="AK13" s="45">
        <v>0</v>
      </c>
      <c r="AL13" s="45">
        <v>0</v>
      </c>
      <c r="AM13" s="45">
        <f t="shared" si="9"/>
        <v>0</v>
      </c>
      <c r="AN13" s="45">
        <v>0</v>
      </c>
      <c r="AO13" s="45">
        <v>0</v>
      </c>
      <c r="AP13" s="47"/>
      <c r="AQ13" s="45">
        <v>311273</v>
      </c>
      <c r="AR13" s="47">
        <f t="shared" si="16"/>
        <v>0.2621513434210981</v>
      </c>
      <c r="AS13" s="45">
        <f t="shared" si="10"/>
        <v>65314</v>
      </c>
      <c r="AT13" s="47">
        <f t="shared" si="11"/>
        <v>1</v>
      </c>
      <c r="AU13" s="45">
        <f t="shared" si="12"/>
        <v>0</v>
      </c>
      <c r="AV13" s="45">
        <f t="shared" si="13"/>
        <v>376587</v>
      </c>
      <c r="AW13" s="38">
        <v>9</v>
      </c>
      <c r="AX13" s="38">
        <v>24</v>
      </c>
      <c r="AY13" s="38">
        <v>0</v>
      </c>
      <c r="AZ13" s="38">
        <f t="shared" si="14"/>
        <v>33</v>
      </c>
      <c r="BA13" s="40" t="s">
        <v>91</v>
      </c>
    </row>
    <row r="14" spans="1:53" s="105" customFormat="1" ht="15">
      <c r="A14" s="61" t="s">
        <v>121</v>
      </c>
      <c r="B14" s="61" t="s">
        <v>122</v>
      </c>
      <c r="C14" s="61" t="s">
        <v>123</v>
      </c>
      <c r="D14" s="62" t="s">
        <v>249</v>
      </c>
      <c r="E14" s="61" t="s">
        <v>128</v>
      </c>
      <c r="F14" s="63" t="s">
        <v>124</v>
      </c>
      <c r="G14" s="64">
        <v>41669</v>
      </c>
      <c r="H14" s="64">
        <v>41787</v>
      </c>
      <c r="I14" s="61">
        <f>H14-G14</f>
        <v>118</v>
      </c>
      <c r="J14" s="64">
        <v>41787</v>
      </c>
      <c r="K14" s="65">
        <f>J14-G14</f>
        <v>118</v>
      </c>
      <c r="L14" s="64">
        <v>41953</v>
      </c>
      <c r="M14" s="64">
        <v>42549</v>
      </c>
      <c r="N14" s="61">
        <f>M14-G14</f>
        <v>880</v>
      </c>
      <c r="O14" s="66">
        <f>YEARFRAC(G14,M14)</f>
        <v>2.411111111111111</v>
      </c>
      <c r="P14" s="66">
        <f>(M14-L14)/30</f>
        <v>19.866666666666667</v>
      </c>
      <c r="Q14" s="66">
        <f>((M14-L14)/30)-3</f>
        <v>16.866666666666667</v>
      </c>
      <c r="R14" s="67" t="s">
        <v>71</v>
      </c>
      <c r="S14" s="68">
        <v>408327</v>
      </c>
      <c r="T14" s="68">
        <v>1</v>
      </c>
      <c r="U14" s="68">
        <v>1</v>
      </c>
      <c r="V14" s="68">
        <v>0</v>
      </c>
      <c r="W14" s="68">
        <v>388805</v>
      </c>
      <c r="X14" s="68">
        <v>4</v>
      </c>
      <c r="Y14" s="68">
        <v>4</v>
      </c>
      <c r="Z14" s="68">
        <v>2</v>
      </c>
      <c r="AA14" s="68">
        <f>SUM(V14,Z14)</f>
        <v>2</v>
      </c>
      <c r="AB14" s="68">
        <v>450</v>
      </c>
      <c r="AC14" s="68">
        <v>200</v>
      </c>
      <c r="AD14" s="68">
        <f>AB14-AC14</f>
        <v>250</v>
      </c>
      <c r="AE14" s="69">
        <f t="shared" si="15"/>
        <v>55.55555555555556</v>
      </c>
      <c r="AF14" s="68">
        <v>0</v>
      </c>
      <c r="AG14" s="68">
        <v>1271</v>
      </c>
      <c r="AH14" s="68">
        <f>AF14+AG14</f>
        <v>1271</v>
      </c>
      <c r="AI14" s="68">
        <v>97192</v>
      </c>
      <c r="AJ14" s="68">
        <v>29259</v>
      </c>
      <c r="AK14" s="68">
        <v>0</v>
      </c>
      <c r="AL14" s="68">
        <v>0</v>
      </c>
      <c r="AM14" s="68">
        <f t="shared" si="9"/>
        <v>0</v>
      </c>
      <c r="AN14" s="68">
        <v>0</v>
      </c>
      <c r="AO14" s="68">
        <v>408327</v>
      </c>
      <c r="AP14" s="70">
        <f>AO14/S14</f>
        <v>1</v>
      </c>
      <c r="AQ14" s="68">
        <v>121574</v>
      </c>
      <c r="AR14" s="70">
        <f t="shared" si="16"/>
        <v>0.31268630804645003</v>
      </c>
      <c r="AS14" s="68">
        <f>SUM(AF14,AG14)</f>
        <v>1271</v>
      </c>
      <c r="AT14" s="70">
        <f>AS14/AH14</f>
        <v>1</v>
      </c>
      <c r="AU14" s="68">
        <f t="shared" si="12"/>
        <v>0</v>
      </c>
      <c r="AV14" s="68">
        <f>AU14+AS14+AQ14+AO14+AI14+AJ14</f>
        <v>657623</v>
      </c>
      <c r="AW14" s="61">
        <v>6</v>
      </c>
      <c r="AX14" s="61">
        <v>24</v>
      </c>
      <c r="AY14" s="61">
        <v>1</v>
      </c>
      <c r="AZ14" s="61">
        <f>SUM(AW14,AX14,AY14)</f>
        <v>31</v>
      </c>
      <c r="BA14" s="63"/>
    </row>
    <row r="15" spans="1:53" s="105" customFormat="1" ht="15">
      <c r="A15" s="38" t="s">
        <v>125</v>
      </c>
      <c r="B15" s="38" t="s">
        <v>126</v>
      </c>
      <c r="C15" s="38" t="s">
        <v>127</v>
      </c>
      <c r="D15" s="39" t="s">
        <v>249</v>
      </c>
      <c r="E15" s="38" t="s">
        <v>247</v>
      </c>
      <c r="F15" s="40" t="s">
        <v>102</v>
      </c>
      <c r="G15" s="41">
        <v>41134</v>
      </c>
      <c r="H15" s="41">
        <v>41226</v>
      </c>
      <c r="I15" s="38">
        <f>H15-G15</f>
        <v>92</v>
      </c>
      <c r="J15" s="41">
        <v>41226</v>
      </c>
      <c r="K15" s="42">
        <f>J15-G15</f>
        <v>92</v>
      </c>
      <c r="L15" s="41">
        <v>41324</v>
      </c>
      <c r="M15" s="41">
        <v>42991</v>
      </c>
      <c r="N15" s="38">
        <f>M15-G15</f>
        <v>1857</v>
      </c>
      <c r="O15" s="43">
        <f>YEARFRAC(G15,M15)</f>
        <v>5.083333333333333</v>
      </c>
      <c r="P15" s="43">
        <f>(M15-L15)/30</f>
        <v>55.56666666666667</v>
      </c>
      <c r="Q15" s="43">
        <f>((M15-L15)/30)-3</f>
        <v>52.56666666666667</v>
      </c>
      <c r="R15" s="44" t="s">
        <v>19</v>
      </c>
      <c r="S15" s="45">
        <v>0</v>
      </c>
      <c r="T15" s="45">
        <v>0</v>
      </c>
      <c r="U15" s="45">
        <v>0</v>
      </c>
      <c r="V15" s="45">
        <v>0</v>
      </c>
      <c r="W15" s="45">
        <v>243196</v>
      </c>
      <c r="X15" s="45">
        <v>6</v>
      </c>
      <c r="Y15" s="45">
        <v>4</v>
      </c>
      <c r="Z15" s="45">
        <v>2</v>
      </c>
      <c r="AA15" s="45">
        <f>SUM(V15,Z15)</f>
        <v>2</v>
      </c>
      <c r="AB15" s="45">
        <v>400</v>
      </c>
      <c r="AC15" s="45">
        <v>200</v>
      </c>
      <c r="AD15" s="45">
        <f>AB15-AC15</f>
        <v>200</v>
      </c>
      <c r="AE15" s="46">
        <f>(AD15/AB15)*100</f>
        <v>50</v>
      </c>
      <c r="AF15" s="45">
        <v>49898</v>
      </c>
      <c r="AG15" s="45">
        <v>9980</v>
      </c>
      <c r="AH15" s="45">
        <f>AF15+AG15</f>
        <v>59878</v>
      </c>
      <c r="AI15" s="45">
        <v>0</v>
      </c>
      <c r="AJ15" s="45">
        <v>0</v>
      </c>
      <c r="AK15" s="45">
        <v>0</v>
      </c>
      <c r="AL15" s="45">
        <v>0</v>
      </c>
      <c r="AM15" s="45">
        <f>AK15*AL15</f>
        <v>0</v>
      </c>
      <c r="AN15" s="45">
        <v>0</v>
      </c>
      <c r="AO15" s="45">
        <v>0</v>
      </c>
      <c r="AP15" s="47"/>
      <c r="AQ15" s="45">
        <v>243196</v>
      </c>
      <c r="AR15" s="47">
        <f t="shared" si="16"/>
        <v>1</v>
      </c>
      <c r="AS15" s="45">
        <f>SUM(AF15,AG15)</f>
        <v>59878</v>
      </c>
      <c r="AT15" s="47">
        <f>AS15/AH15</f>
        <v>1</v>
      </c>
      <c r="AU15" s="45">
        <f>AM15+AN15</f>
        <v>0</v>
      </c>
      <c r="AV15" s="45">
        <f>AU15+AS15+AQ15+AO15+AI15+AJ15</f>
        <v>303074</v>
      </c>
      <c r="AW15" s="38">
        <v>11</v>
      </c>
      <c r="AX15" s="38">
        <v>46</v>
      </c>
      <c r="AY15" s="38">
        <v>2</v>
      </c>
      <c r="AZ15" s="38">
        <f>SUM(AW15,AX15,AY15)</f>
        <v>59</v>
      </c>
      <c r="BA15" s="40" t="s">
        <v>91</v>
      </c>
    </row>
    <row r="16" spans="1:53" s="105" customFormat="1" ht="15">
      <c r="A16" s="38" t="s">
        <v>125</v>
      </c>
      <c r="B16" s="38" t="s">
        <v>129</v>
      </c>
      <c r="C16" s="38" t="s">
        <v>130</v>
      </c>
      <c r="D16" s="39" t="s">
        <v>249</v>
      </c>
      <c r="E16" s="38" t="s">
        <v>131</v>
      </c>
      <c r="F16" s="40" t="s">
        <v>132</v>
      </c>
      <c r="G16" s="41">
        <v>41710</v>
      </c>
      <c r="H16" s="41">
        <v>41746</v>
      </c>
      <c r="I16" s="38">
        <f>H16-G16</f>
        <v>36</v>
      </c>
      <c r="J16" s="41">
        <v>41746</v>
      </c>
      <c r="K16" s="42">
        <f>J16-G16</f>
        <v>36</v>
      </c>
      <c r="L16" s="41">
        <v>41864</v>
      </c>
      <c r="M16" s="41">
        <v>42783</v>
      </c>
      <c r="N16" s="38">
        <f aca="true" t="shared" si="17" ref="N16:N33">M16-G16</f>
        <v>1073</v>
      </c>
      <c r="O16" s="43">
        <f aca="true" t="shared" si="18" ref="O16:O32">YEARFRAC(G16,M16)</f>
        <v>2.9305555555555554</v>
      </c>
      <c r="P16" s="43">
        <f aca="true" t="shared" si="19" ref="P16:P32">(M16-L16)/30</f>
        <v>30.633333333333333</v>
      </c>
      <c r="Q16" s="43">
        <f aca="true" t="shared" si="20" ref="Q16:Q32">((M16-L16)/30)-3</f>
        <v>27.633333333333333</v>
      </c>
      <c r="R16" s="44" t="s">
        <v>19</v>
      </c>
      <c r="S16" s="45">
        <v>0</v>
      </c>
      <c r="T16" s="45">
        <v>0</v>
      </c>
      <c r="U16" s="45">
        <v>0</v>
      </c>
      <c r="V16" s="45">
        <v>0</v>
      </c>
      <c r="W16" s="45">
        <v>153067</v>
      </c>
      <c r="X16" s="45">
        <v>5</v>
      </c>
      <c r="Y16" s="45">
        <v>0</v>
      </c>
      <c r="Z16" s="45">
        <v>0</v>
      </c>
      <c r="AA16" s="45">
        <f aca="true" t="shared" si="21" ref="AA16:AA32">SUM(V16,Z16)</f>
        <v>0</v>
      </c>
      <c r="AB16" s="45">
        <v>0</v>
      </c>
      <c r="AC16" s="45">
        <v>0</v>
      </c>
      <c r="AD16" s="45">
        <f aca="true" t="shared" si="22" ref="AD16:AD32">AB16-AC16</f>
        <v>0</v>
      </c>
      <c r="AE16" s="46">
        <v>0</v>
      </c>
      <c r="AF16" s="45">
        <v>25410</v>
      </c>
      <c r="AG16" s="45">
        <v>5082</v>
      </c>
      <c r="AH16" s="45">
        <f aca="true" t="shared" si="23" ref="AH16:AH32">AF16+AG16</f>
        <v>30492</v>
      </c>
      <c r="AI16" s="45">
        <v>0</v>
      </c>
      <c r="AJ16" s="45">
        <v>0</v>
      </c>
      <c r="AK16" s="45">
        <v>0</v>
      </c>
      <c r="AL16" s="45">
        <v>0</v>
      </c>
      <c r="AM16" s="45">
        <f aca="true" t="shared" si="24" ref="AM16:AM32">AK16*AL16</f>
        <v>0</v>
      </c>
      <c r="AN16" s="45">
        <v>0</v>
      </c>
      <c r="AO16" s="45">
        <v>0</v>
      </c>
      <c r="AP16" s="47"/>
      <c r="AQ16" s="45">
        <v>153067</v>
      </c>
      <c r="AR16" s="47">
        <f t="shared" si="16"/>
        <v>1</v>
      </c>
      <c r="AS16" s="45">
        <f aca="true" t="shared" si="25" ref="AS16:AS32">SUM(AF16,AG16)</f>
        <v>30492</v>
      </c>
      <c r="AT16" s="47">
        <f aca="true" t="shared" si="26" ref="AT16:AT32">AS16/AH16</f>
        <v>1</v>
      </c>
      <c r="AU16" s="45">
        <f aca="true" t="shared" si="27" ref="AU16:AU32">AM16+AN16</f>
        <v>0</v>
      </c>
      <c r="AV16" s="45">
        <f aca="true" t="shared" si="28" ref="AV16:AV32">AU16+AS16+AQ16+AO16+AI16+AJ16</f>
        <v>183559</v>
      </c>
      <c r="AW16" s="38">
        <v>5</v>
      </c>
      <c r="AX16" s="38">
        <v>18</v>
      </c>
      <c r="AY16" s="38">
        <v>13</v>
      </c>
      <c r="AZ16" s="38">
        <f aca="true" t="shared" si="29" ref="AZ16:AZ32">SUM(AW16,AX16,AY16)</f>
        <v>36</v>
      </c>
      <c r="BA16" s="40" t="s">
        <v>91</v>
      </c>
    </row>
    <row r="17" spans="1:53" s="105" customFormat="1" ht="15">
      <c r="A17" s="38" t="s">
        <v>133</v>
      </c>
      <c r="B17" s="38" t="s">
        <v>134</v>
      </c>
      <c r="C17" s="38" t="s">
        <v>135</v>
      </c>
      <c r="D17" s="39" t="s">
        <v>75</v>
      </c>
      <c r="E17" s="38" t="s">
        <v>136</v>
      </c>
      <c r="F17" s="40"/>
      <c r="G17" s="41">
        <v>40941</v>
      </c>
      <c r="H17" s="41">
        <v>40989</v>
      </c>
      <c r="I17" s="38">
        <f aca="true" t="shared" si="30" ref="I17:I33">H17-G17</f>
        <v>48</v>
      </c>
      <c r="J17" s="41">
        <v>40989</v>
      </c>
      <c r="K17" s="42">
        <f aca="true" t="shared" si="31" ref="K17:K33">J17-G17</f>
        <v>48</v>
      </c>
      <c r="L17" s="41">
        <v>41129</v>
      </c>
      <c r="M17" s="41">
        <v>42986</v>
      </c>
      <c r="N17" s="38">
        <f t="shared" si="17"/>
        <v>2045</v>
      </c>
      <c r="O17" s="43">
        <f t="shared" si="18"/>
        <v>5.6</v>
      </c>
      <c r="P17" s="43">
        <f t="shared" si="19"/>
        <v>61.9</v>
      </c>
      <c r="Q17" s="43">
        <f t="shared" si="20"/>
        <v>58.9</v>
      </c>
      <c r="R17" s="44" t="s">
        <v>19</v>
      </c>
      <c r="S17" s="45">
        <v>0</v>
      </c>
      <c r="T17" s="45">
        <v>0</v>
      </c>
      <c r="U17" s="45">
        <v>0</v>
      </c>
      <c r="V17" s="45">
        <v>0</v>
      </c>
      <c r="W17" s="45">
        <v>412674.37</v>
      </c>
      <c r="X17" s="45">
        <v>19</v>
      </c>
      <c r="Y17" s="45">
        <v>15</v>
      </c>
      <c r="Z17" s="45">
        <v>5</v>
      </c>
      <c r="AA17" s="45">
        <f t="shared" si="21"/>
        <v>5</v>
      </c>
      <c r="AB17" s="45">
        <v>1000</v>
      </c>
      <c r="AC17" s="45">
        <v>200</v>
      </c>
      <c r="AD17" s="45">
        <f t="shared" si="22"/>
        <v>800</v>
      </c>
      <c r="AE17" s="46">
        <f>(AD17/AB17)*100</f>
        <v>80</v>
      </c>
      <c r="AF17" s="45">
        <v>52087</v>
      </c>
      <c r="AG17" s="45">
        <v>10462</v>
      </c>
      <c r="AH17" s="45">
        <f t="shared" si="23"/>
        <v>62549</v>
      </c>
      <c r="AI17" s="45">
        <v>0</v>
      </c>
      <c r="AJ17" s="45">
        <v>0</v>
      </c>
      <c r="AK17" s="45">
        <v>0</v>
      </c>
      <c r="AL17" s="45">
        <v>0</v>
      </c>
      <c r="AM17" s="45">
        <f t="shared" si="24"/>
        <v>0</v>
      </c>
      <c r="AN17" s="45">
        <v>0</v>
      </c>
      <c r="AO17" s="45">
        <v>0</v>
      </c>
      <c r="AP17" s="47"/>
      <c r="AQ17" s="45">
        <v>136393</v>
      </c>
      <c r="AR17" s="47">
        <f t="shared" si="16"/>
        <v>0.33050998539114507</v>
      </c>
      <c r="AS17" s="45">
        <f t="shared" si="25"/>
        <v>62549</v>
      </c>
      <c r="AT17" s="47">
        <f t="shared" si="26"/>
        <v>1</v>
      </c>
      <c r="AU17" s="45">
        <f t="shared" si="27"/>
        <v>0</v>
      </c>
      <c r="AV17" s="45">
        <f t="shared" si="28"/>
        <v>198942</v>
      </c>
      <c r="AW17" s="38">
        <v>11</v>
      </c>
      <c r="AX17" s="38">
        <v>17</v>
      </c>
      <c r="AY17" s="38">
        <v>0</v>
      </c>
      <c r="AZ17" s="38">
        <f t="shared" si="29"/>
        <v>28</v>
      </c>
      <c r="BA17" s="40" t="s">
        <v>91</v>
      </c>
    </row>
    <row r="18" spans="1:53" s="105" customFormat="1" ht="15">
      <c r="A18" s="38" t="s">
        <v>137</v>
      </c>
      <c r="B18" s="38" t="s">
        <v>138</v>
      </c>
      <c r="C18" s="38" t="s">
        <v>139</v>
      </c>
      <c r="D18" s="39" t="s">
        <v>75</v>
      </c>
      <c r="E18" s="38" t="s">
        <v>140</v>
      </c>
      <c r="F18" s="40" t="s">
        <v>141</v>
      </c>
      <c r="G18" s="41">
        <v>40280</v>
      </c>
      <c r="H18" s="41">
        <v>40301</v>
      </c>
      <c r="I18" s="38">
        <f t="shared" si="30"/>
        <v>21</v>
      </c>
      <c r="J18" s="41">
        <v>40301</v>
      </c>
      <c r="K18" s="42">
        <f t="shared" si="31"/>
        <v>21</v>
      </c>
      <c r="L18" s="41">
        <v>40722</v>
      </c>
      <c r="M18" s="41">
        <v>42584</v>
      </c>
      <c r="N18" s="38">
        <f t="shared" si="17"/>
        <v>2304</v>
      </c>
      <c r="O18" s="43">
        <f t="shared" si="18"/>
        <v>6.305555555555555</v>
      </c>
      <c r="P18" s="43">
        <f t="shared" si="19"/>
        <v>62.06666666666667</v>
      </c>
      <c r="Q18" s="43">
        <f t="shared" si="20"/>
        <v>59.06666666666667</v>
      </c>
      <c r="R18" s="44" t="s">
        <v>19</v>
      </c>
      <c r="S18" s="45">
        <v>0</v>
      </c>
      <c r="T18" s="45">
        <v>0</v>
      </c>
      <c r="U18" s="45">
        <v>0</v>
      </c>
      <c r="V18" s="45">
        <v>0</v>
      </c>
      <c r="W18" s="45">
        <v>380499.39</v>
      </c>
      <c r="X18" s="45">
        <v>14</v>
      </c>
      <c r="Y18" s="45">
        <v>6</v>
      </c>
      <c r="Z18" s="45">
        <v>2</v>
      </c>
      <c r="AA18" s="45">
        <f t="shared" si="21"/>
        <v>2</v>
      </c>
      <c r="AB18" s="45">
        <v>400</v>
      </c>
      <c r="AC18" s="45">
        <v>200</v>
      </c>
      <c r="AD18" s="45">
        <f t="shared" si="22"/>
        <v>200</v>
      </c>
      <c r="AE18" s="46">
        <f>(AD18/AB18)*100</f>
        <v>50</v>
      </c>
      <c r="AF18" s="45">
        <v>55215</v>
      </c>
      <c r="AG18" s="45">
        <v>11369</v>
      </c>
      <c r="AH18" s="45">
        <f t="shared" si="23"/>
        <v>66584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7"/>
      <c r="AQ18" s="45">
        <v>148842</v>
      </c>
      <c r="AR18" s="47">
        <f t="shared" si="16"/>
        <v>0.39117539715372474</v>
      </c>
      <c r="AS18" s="45">
        <f t="shared" si="25"/>
        <v>66584</v>
      </c>
      <c r="AT18" s="47">
        <f t="shared" si="26"/>
        <v>1</v>
      </c>
      <c r="AU18" s="45">
        <f t="shared" si="27"/>
        <v>0</v>
      </c>
      <c r="AV18" s="45">
        <f t="shared" si="28"/>
        <v>215426</v>
      </c>
      <c r="AW18" s="38">
        <v>10</v>
      </c>
      <c r="AX18" s="38">
        <v>75</v>
      </c>
      <c r="AY18" s="38">
        <v>5</v>
      </c>
      <c r="AZ18" s="38">
        <f t="shared" si="29"/>
        <v>90</v>
      </c>
      <c r="BA18" s="40" t="s">
        <v>91</v>
      </c>
    </row>
    <row r="19" spans="1:53" s="105" customFormat="1" ht="15">
      <c r="A19" s="38" t="s">
        <v>137</v>
      </c>
      <c r="B19" s="38" t="s">
        <v>142</v>
      </c>
      <c r="C19" s="38" t="s">
        <v>143</v>
      </c>
      <c r="D19" s="39" t="s">
        <v>254</v>
      </c>
      <c r="E19" s="38" t="s">
        <v>144</v>
      </c>
      <c r="F19" s="40" t="s">
        <v>145</v>
      </c>
      <c r="G19" s="41">
        <v>40995</v>
      </c>
      <c r="H19" s="41">
        <v>41029</v>
      </c>
      <c r="I19" s="38">
        <f t="shared" si="30"/>
        <v>34</v>
      </c>
      <c r="J19" s="41">
        <v>41029</v>
      </c>
      <c r="K19" s="42">
        <f t="shared" si="31"/>
        <v>34</v>
      </c>
      <c r="L19" s="41">
        <v>41089</v>
      </c>
      <c r="M19" s="41">
        <v>43007</v>
      </c>
      <c r="N19" s="38">
        <f t="shared" si="17"/>
        <v>2012</v>
      </c>
      <c r="O19" s="43">
        <f t="shared" si="18"/>
        <v>5.5055555555555555</v>
      </c>
      <c r="P19" s="43">
        <f t="shared" si="19"/>
        <v>63.93333333333333</v>
      </c>
      <c r="Q19" s="43">
        <f t="shared" si="20"/>
        <v>60.93333333333333</v>
      </c>
      <c r="R19" s="44" t="s">
        <v>19</v>
      </c>
      <c r="S19" s="45">
        <v>0</v>
      </c>
      <c r="T19" s="45">
        <v>0</v>
      </c>
      <c r="U19" s="45">
        <v>0</v>
      </c>
      <c r="V19" s="45">
        <v>0</v>
      </c>
      <c r="W19" s="45">
        <v>1021757.15</v>
      </c>
      <c r="X19" s="45">
        <v>13</v>
      </c>
      <c r="Y19" s="45">
        <v>4</v>
      </c>
      <c r="Z19" s="45">
        <v>1</v>
      </c>
      <c r="AA19" s="45">
        <f t="shared" si="21"/>
        <v>1</v>
      </c>
      <c r="AB19" s="45">
        <v>200</v>
      </c>
      <c r="AC19" s="45">
        <v>200</v>
      </c>
      <c r="AD19" s="45">
        <f t="shared" si="22"/>
        <v>0</v>
      </c>
      <c r="AE19" s="46">
        <f>(AD19/AB19)*100</f>
        <v>0</v>
      </c>
      <c r="AF19" s="45">
        <v>56205</v>
      </c>
      <c r="AG19" s="45">
        <v>12277.8</v>
      </c>
      <c r="AH19" s="45">
        <f t="shared" si="23"/>
        <v>68482.8</v>
      </c>
      <c r="AI19" s="45">
        <v>0</v>
      </c>
      <c r="AJ19" s="45">
        <v>0</v>
      </c>
      <c r="AK19" s="45">
        <v>0</v>
      </c>
      <c r="AL19" s="45">
        <v>0</v>
      </c>
      <c r="AM19" s="45">
        <f t="shared" si="24"/>
        <v>0</v>
      </c>
      <c r="AN19" s="45">
        <v>0</v>
      </c>
      <c r="AO19" s="45">
        <v>0</v>
      </c>
      <c r="AP19" s="47"/>
      <c r="AQ19" s="45">
        <v>385810</v>
      </c>
      <c r="AR19" s="47">
        <f t="shared" si="16"/>
        <v>0.377594617272803</v>
      </c>
      <c r="AS19" s="45">
        <f t="shared" si="25"/>
        <v>68482.8</v>
      </c>
      <c r="AT19" s="47">
        <f t="shared" si="26"/>
        <v>1</v>
      </c>
      <c r="AU19" s="45">
        <f t="shared" si="27"/>
        <v>0</v>
      </c>
      <c r="AV19" s="45">
        <f t="shared" si="28"/>
        <v>454292.8</v>
      </c>
      <c r="AW19" s="38">
        <v>10</v>
      </c>
      <c r="AX19" s="38">
        <v>50</v>
      </c>
      <c r="AY19" s="38">
        <v>0</v>
      </c>
      <c r="AZ19" s="38">
        <f t="shared" si="29"/>
        <v>60</v>
      </c>
      <c r="BA19" s="40" t="s">
        <v>91</v>
      </c>
    </row>
    <row r="20" spans="1:53" s="105" customFormat="1" ht="15">
      <c r="A20" s="38" t="s">
        <v>146</v>
      </c>
      <c r="B20" s="38" t="s">
        <v>147</v>
      </c>
      <c r="C20" s="38" t="s">
        <v>148</v>
      </c>
      <c r="D20" s="39" t="s">
        <v>249</v>
      </c>
      <c r="E20" s="38" t="s">
        <v>149</v>
      </c>
      <c r="F20" s="40" t="s">
        <v>150</v>
      </c>
      <c r="G20" s="41">
        <v>41171</v>
      </c>
      <c r="H20" s="41">
        <v>41228</v>
      </c>
      <c r="I20" s="38">
        <f t="shared" si="30"/>
        <v>57</v>
      </c>
      <c r="J20" s="41">
        <v>41228</v>
      </c>
      <c r="K20" s="42">
        <f t="shared" si="31"/>
        <v>57</v>
      </c>
      <c r="L20" s="41">
        <v>41362</v>
      </c>
      <c r="M20" s="41">
        <v>42473</v>
      </c>
      <c r="N20" s="38">
        <f t="shared" si="17"/>
        <v>1302</v>
      </c>
      <c r="O20" s="43">
        <f t="shared" si="18"/>
        <v>3.566666666666667</v>
      </c>
      <c r="P20" s="43">
        <f t="shared" si="19"/>
        <v>37.03333333333333</v>
      </c>
      <c r="Q20" s="43">
        <f t="shared" si="20"/>
        <v>34.03333333333333</v>
      </c>
      <c r="R20" s="44" t="s">
        <v>19</v>
      </c>
      <c r="S20" s="45">
        <v>0</v>
      </c>
      <c r="T20" s="45">
        <v>0</v>
      </c>
      <c r="U20" s="45">
        <v>0</v>
      </c>
      <c r="V20" s="45">
        <v>0</v>
      </c>
      <c r="W20" s="45">
        <v>224121</v>
      </c>
      <c r="X20" s="45">
        <v>6</v>
      </c>
      <c r="Y20" s="45">
        <v>1</v>
      </c>
      <c r="Z20" s="45">
        <v>1</v>
      </c>
      <c r="AA20" s="45">
        <f t="shared" si="21"/>
        <v>1</v>
      </c>
      <c r="AB20" s="45">
        <v>200</v>
      </c>
      <c r="AC20" s="45">
        <v>200</v>
      </c>
      <c r="AD20" s="45">
        <f t="shared" si="22"/>
        <v>0</v>
      </c>
      <c r="AE20" s="46">
        <f>(AD20/AB20)*100</f>
        <v>0</v>
      </c>
      <c r="AF20" s="45">
        <v>33577</v>
      </c>
      <c r="AG20" s="45">
        <v>8082</v>
      </c>
      <c r="AH20" s="45">
        <f t="shared" si="23"/>
        <v>41659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7"/>
      <c r="AQ20" s="45">
        <v>224121</v>
      </c>
      <c r="AR20" s="47">
        <f t="shared" si="16"/>
        <v>1</v>
      </c>
      <c r="AS20" s="45">
        <f t="shared" si="25"/>
        <v>41659</v>
      </c>
      <c r="AT20" s="47">
        <f t="shared" si="26"/>
        <v>1</v>
      </c>
      <c r="AU20" s="45">
        <f t="shared" si="27"/>
        <v>0</v>
      </c>
      <c r="AV20" s="45">
        <f t="shared" si="28"/>
        <v>265780</v>
      </c>
      <c r="AW20" s="38">
        <v>11</v>
      </c>
      <c r="AX20" s="38">
        <v>24</v>
      </c>
      <c r="AY20" s="38">
        <v>0</v>
      </c>
      <c r="AZ20" s="38">
        <f t="shared" si="29"/>
        <v>35</v>
      </c>
      <c r="BA20" s="40" t="s">
        <v>91</v>
      </c>
    </row>
    <row r="21" spans="1:53" s="105" customFormat="1" ht="15">
      <c r="A21" s="48" t="s">
        <v>151</v>
      </c>
      <c r="B21" s="38" t="s">
        <v>152</v>
      </c>
      <c r="C21" s="38" t="s">
        <v>153</v>
      </c>
      <c r="D21" s="39" t="s">
        <v>120</v>
      </c>
      <c r="E21" s="38" t="s">
        <v>140</v>
      </c>
      <c r="F21" s="40" t="s">
        <v>141</v>
      </c>
      <c r="G21" s="41">
        <v>40995</v>
      </c>
      <c r="H21" s="41">
        <v>41080</v>
      </c>
      <c r="I21" s="38">
        <f t="shared" si="30"/>
        <v>85</v>
      </c>
      <c r="J21" s="41">
        <v>41080</v>
      </c>
      <c r="K21" s="42">
        <f t="shared" si="31"/>
        <v>85</v>
      </c>
      <c r="L21" s="41">
        <v>41127</v>
      </c>
      <c r="M21" s="41">
        <v>42501</v>
      </c>
      <c r="N21" s="38">
        <f t="shared" si="17"/>
        <v>1506</v>
      </c>
      <c r="O21" s="43">
        <f t="shared" si="18"/>
        <v>4.122222222222222</v>
      </c>
      <c r="P21" s="43">
        <f t="shared" si="19"/>
        <v>45.8</v>
      </c>
      <c r="Q21" s="43">
        <f t="shared" si="20"/>
        <v>42.8</v>
      </c>
      <c r="R21" s="44" t="s">
        <v>19</v>
      </c>
      <c r="S21" s="45">
        <v>0</v>
      </c>
      <c r="T21" s="45">
        <v>0</v>
      </c>
      <c r="U21" s="45">
        <v>0</v>
      </c>
      <c r="V21" s="45">
        <v>0</v>
      </c>
      <c r="W21" s="45">
        <v>238744.95</v>
      </c>
      <c r="X21" s="45">
        <v>9</v>
      </c>
      <c r="Y21" s="45">
        <v>0</v>
      </c>
      <c r="Z21" s="45">
        <v>0</v>
      </c>
      <c r="AA21" s="45">
        <f t="shared" si="21"/>
        <v>0</v>
      </c>
      <c r="AB21" s="45">
        <v>0</v>
      </c>
      <c r="AC21" s="45">
        <v>0</v>
      </c>
      <c r="AD21" s="45">
        <f t="shared" si="22"/>
        <v>0</v>
      </c>
      <c r="AE21" s="46">
        <v>0</v>
      </c>
      <c r="AF21" s="45">
        <v>46782</v>
      </c>
      <c r="AG21" s="45">
        <v>2985</v>
      </c>
      <c r="AH21" s="45">
        <f t="shared" si="23"/>
        <v>49767</v>
      </c>
      <c r="AI21" s="45">
        <v>0</v>
      </c>
      <c r="AJ21" s="45">
        <v>0</v>
      </c>
      <c r="AK21" s="45">
        <v>0</v>
      </c>
      <c r="AL21" s="45">
        <v>0</v>
      </c>
      <c r="AM21" s="45">
        <f t="shared" si="24"/>
        <v>0</v>
      </c>
      <c r="AN21" s="45">
        <v>0</v>
      </c>
      <c r="AO21" s="45">
        <v>0</v>
      </c>
      <c r="AP21" s="47"/>
      <c r="AQ21" s="45">
        <v>175711</v>
      </c>
      <c r="AR21" s="47">
        <f t="shared" si="16"/>
        <v>0.7359778709455425</v>
      </c>
      <c r="AS21" s="45">
        <f t="shared" si="25"/>
        <v>49767</v>
      </c>
      <c r="AT21" s="47">
        <f t="shared" si="26"/>
        <v>1</v>
      </c>
      <c r="AU21" s="45">
        <f t="shared" si="27"/>
        <v>0</v>
      </c>
      <c r="AV21" s="45">
        <f t="shared" si="28"/>
        <v>225478</v>
      </c>
      <c r="AW21" s="38">
        <v>13</v>
      </c>
      <c r="AX21" s="38">
        <v>29</v>
      </c>
      <c r="AY21" s="38">
        <v>0</v>
      </c>
      <c r="AZ21" s="38">
        <f t="shared" si="29"/>
        <v>42</v>
      </c>
      <c r="BA21" s="40" t="s">
        <v>91</v>
      </c>
    </row>
    <row r="22" spans="1:53" s="105" customFormat="1" ht="15">
      <c r="A22" s="61" t="s">
        <v>155</v>
      </c>
      <c r="B22" s="61" t="s">
        <v>156</v>
      </c>
      <c r="C22" s="61" t="s">
        <v>157</v>
      </c>
      <c r="D22" s="62" t="s">
        <v>84</v>
      </c>
      <c r="E22" s="61" t="s">
        <v>158</v>
      </c>
      <c r="F22" s="63" t="s">
        <v>159</v>
      </c>
      <c r="G22" s="64">
        <v>42079</v>
      </c>
      <c r="H22" s="64">
        <v>42128</v>
      </c>
      <c r="I22" s="61">
        <f t="shared" si="30"/>
        <v>49</v>
      </c>
      <c r="J22" s="64">
        <v>42128</v>
      </c>
      <c r="K22" s="65">
        <f t="shared" si="31"/>
        <v>49</v>
      </c>
      <c r="L22" s="64">
        <v>42278</v>
      </c>
      <c r="M22" s="64">
        <v>43066</v>
      </c>
      <c r="N22" s="61">
        <f t="shared" si="17"/>
        <v>987</v>
      </c>
      <c r="O22" s="66">
        <f t="shared" si="18"/>
        <v>2.6972222222222224</v>
      </c>
      <c r="P22" s="66">
        <f t="shared" si="19"/>
        <v>26.266666666666666</v>
      </c>
      <c r="Q22" s="66">
        <f t="shared" si="20"/>
        <v>23.266666666666666</v>
      </c>
      <c r="R22" s="67" t="s">
        <v>71</v>
      </c>
      <c r="S22" s="68">
        <v>1045860</v>
      </c>
      <c r="T22" s="68">
        <v>1</v>
      </c>
      <c r="U22" s="68">
        <v>0</v>
      </c>
      <c r="V22" s="68">
        <v>0</v>
      </c>
      <c r="W22" s="68">
        <v>546509.88</v>
      </c>
      <c r="X22" s="68">
        <v>31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f t="shared" si="22"/>
        <v>0</v>
      </c>
      <c r="AE22" s="69">
        <v>0</v>
      </c>
      <c r="AF22" s="68">
        <v>0</v>
      </c>
      <c r="AG22" s="68">
        <v>0</v>
      </c>
      <c r="AH22" s="68">
        <f t="shared" si="23"/>
        <v>0</v>
      </c>
      <c r="AI22" s="68">
        <v>178236</v>
      </c>
      <c r="AJ22" s="68">
        <v>100807</v>
      </c>
      <c r="AK22" s="68">
        <v>0</v>
      </c>
      <c r="AL22" s="68">
        <v>0</v>
      </c>
      <c r="AM22" s="68">
        <f t="shared" si="24"/>
        <v>0</v>
      </c>
      <c r="AN22" s="68">
        <v>0</v>
      </c>
      <c r="AO22" s="68">
        <v>1045860</v>
      </c>
      <c r="AP22" s="70">
        <f>AO22/S22</f>
        <v>1</v>
      </c>
      <c r="AQ22" s="68">
        <v>133910</v>
      </c>
      <c r="AR22" s="70">
        <f t="shared" si="16"/>
        <v>0.24502759218186504</v>
      </c>
      <c r="AS22" s="68">
        <f t="shared" si="25"/>
        <v>0</v>
      </c>
      <c r="AT22" s="70"/>
      <c r="AU22" s="68">
        <f t="shared" si="27"/>
        <v>0</v>
      </c>
      <c r="AV22" s="68">
        <f t="shared" si="28"/>
        <v>1458813</v>
      </c>
      <c r="AW22" s="61">
        <v>10</v>
      </c>
      <c r="AX22" s="61">
        <v>49</v>
      </c>
      <c r="AY22" s="61">
        <v>2</v>
      </c>
      <c r="AZ22" s="61">
        <f t="shared" si="29"/>
        <v>61</v>
      </c>
      <c r="BA22" s="63" t="s">
        <v>91</v>
      </c>
    </row>
    <row r="23" spans="1:53" s="105" customFormat="1" ht="15">
      <c r="A23" s="38" t="s">
        <v>160</v>
      </c>
      <c r="B23" s="38" t="s">
        <v>161</v>
      </c>
      <c r="C23" s="38" t="s">
        <v>162</v>
      </c>
      <c r="D23" s="39" t="s">
        <v>249</v>
      </c>
      <c r="E23" s="38" t="s">
        <v>163</v>
      </c>
      <c r="F23" s="40" t="s">
        <v>164</v>
      </c>
      <c r="G23" s="41">
        <v>42244</v>
      </c>
      <c r="H23" s="41">
        <v>42256</v>
      </c>
      <c r="I23" s="38">
        <f t="shared" si="30"/>
        <v>12</v>
      </c>
      <c r="J23" s="41">
        <v>42256</v>
      </c>
      <c r="K23" s="42">
        <f t="shared" si="31"/>
        <v>12</v>
      </c>
      <c r="L23" s="41">
        <v>42353</v>
      </c>
      <c r="M23" s="41">
        <v>43158</v>
      </c>
      <c r="N23" s="38">
        <f t="shared" si="17"/>
        <v>914</v>
      </c>
      <c r="O23" s="43">
        <f t="shared" si="18"/>
        <v>2.4972222222222222</v>
      </c>
      <c r="P23" s="43">
        <f t="shared" si="19"/>
        <v>26.833333333333332</v>
      </c>
      <c r="Q23" s="43">
        <f t="shared" si="20"/>
        <v>23.833333333333332</v>
      </c>
      <c r="R23" s="44" t="s">
        <v>19</v>
      </c>
      <c r="S23" s="45">
        <v>0</v>
      </c>
      <c r="T23" s="45">
        <v>0</v>
      </c>
      <c r="U23" s="45">
        <v>0</v>
      </c>
      <c r="V23" s="45">
        <v>0</v>
      </c>
      <c r="W23" s="45">
        <v>209653</v>
      </c>
      <c r="X23" s="45">
        <v>4</v>
      </c>
      <c r="Y23" s="45">
        <v>0</v>
      </c>
      <c r="Z23" s="45">
        <v>0</v>
      </c>
      <c r="AA23" s="45">
        <f t="shared" si="21"/>
        <v>0</v>
      </c>
      <c r="AB23" s="45">
        <v>0</v>
      </c>
      <c r="AC23" s="45">
        <v>0</v>
      </c>
      <c r="AD23" s="45">
        <f t="shared" si="22"/>
        <v>0</v>
      </c>
      <c r="AE23" s="46">
        <v>0</v>
      </c>
      <c r="AF23" s="45">
        <v>27225</v>
      </c>
      <c r="AG23" s="45">
        <v>5445</v>
      </c>
      <c r="AH23" s="45">
        <f t="shared" si="23"/>
        <v>32670</v>
      </c>
      <c r="AI23" s="45">
        <v>0</v>
      </c>
      <c r="AJ23" s="45">
        <v>0</v>
      </c>
      <c r="AK23" s="45">
        <v>0</v>
      </c>
      <c r="AL23" s="45">
        <v>0</v>
      </c>
      <c r="AM23" s="45">
        <f t="shared" si="24"/>
        <v>0</v>
      </c>
      <c r="AN23" s="45">
        <v>0</v>
      </c>
      <c r="AO23" s="45">
        <v>0</v>
      </c>
      <c r="AP23" s="47"/>
      <c r="AQ23" s="45">
        <v>209653</v>
      </c>
      <c r="AR23" s="47">
        <f t="shared" si="16"/>
        <v>1</v>
      </c>
      <c r="AS23" s="45">
        <f t="shared" si="25"/>
        <v>32670</v>
      </c>
      <c r="AT23" s="47">
        <f t="shared" si="26"/>
        <v>1</v>
      </c>
      <c r="AU23" s="45">
        <f t="shared" si="27"/>
        <v>0</v>
      </c>
      <c r="AV23" s="45">
        <f t="shared" si="28"/>
        <v>242323</v>
      </c>
      <c r="AW23" s="38">
        <v>6</v>
      </c>
      <c r="AX23" s="38">
        <v>23</v>
      </c>
      <c r="AY23" s="38">
        <v>0</v>
      </c>
      <c r="AZ23" s="38">
        <f t="shared" si="29"/>
        <v>29</v>
      </c>
      <c r="BA23" s="40" t="s">
        <v>91</v>
      </c>
    </row>
    <row r="24" spans="1:53" s="105" customFormat="1" ht="15">
      <c r="A24" s="38" t="s">
        <v>167</v>
      </c>
      <c r="B24" s="38" t="s">
        <v>168</v>
      </c>
      <c r="C24" s="38" t="s">
        <v>169</v>
      </c>
      <c r="D24" s="39" t="s">
        <v>249</v>
      </c>
      <c r="E24" s="38" t="s">
        <v>170</v>
      </c>
      <c r="F24" s="40" t="s">
        <v>171</v>
      </c>
      <c r="G24" s="41">
        <v>41239</v>
      </c>
      <c r="H24" s="41">
        <v>41291</v>
      </c>
      <c r="I24" s="38">
        <f t="shared" si="30"/>
        <v>52</v>
      </c>
      <c r="J24" s="41">
        <v>41291</v>
      </c>
      <c r="K24" s="42">
        <f t="shared" si="31"/>
        <v>52</v>
      </c>
      <c r="L24" s="41">
        <v>41415</v>
      </c>
      <c r="M24" s="41">
        <v>42864</v>
      </c>
      <c r="N24" s="38">
        <f t="shared" si="17"/>
        <v>1625</v>
      </c>
      <c r="O24" s="43">
        <f t="shared" si="18"/>
        <v>4.4527777777777775</v>
      </c>
      <c r="P24" s="43">
        <f t="shared" si="19"/>
        <v>48.3</v>
      </c>
      <c r="Q24" s="43">
        <f t="shared" si="20"/>
        <v>45.3</v>
      </c>
      <c r="R24" s="44" t="s">
        <v>19</v>
      </c>
      <c r="S24" s="45">
        <v>0</v>
      </c>
      <c r="T24" s="45">
        <v>0</v>
      </c>
      <c r="U24" s="45">
        <v>0</v>
      </c>
      <c r="V24" s="45">
        <v>0</v>
      </c>
      <c r="W24" s="45">
        <v>409120</v>
      </c>
      <c r="X24" s="45">
        <v>3</v>
      </c>
      <c r="Y24" s="45">
        <v>0</v>
      </c>
      <c r="Z24" s="45">
        <v>0</v>
      </c>
      <c r="AA24" s="45">
        <f>SUM(V24,Z24)</f>
        <v>0</v>
      </c>
      <c r="AB24" s="45">
        <v>0</v>
      </c>
      <c r="AC24" s="45">
        <v>0</v>
      </c>
      <c r="AD24" s="45">
        <f t="shared" si="22"/>
        <v>0</v>
      </c>
      <c r="AE24" s="46">
        <v>0</v>
      </c>
      <c r="AF24" s="45">
        <v>53542</v>
      </c>
      <c r="AG24" s="45">
        <v>1727</v>
      </c>
      <c r="AH24" s="45">
        <f t="shared" si="23"/>
        <v>55269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7"/>
      <c r="AQ24" s="45">
        <v>409120</v>
      </c>
      <c r="AR24" s="47">
        <f t="shared" si="16"/>
        <v>1</v>
      </c>
      <c r="AS24" s="45">
        <f t="shared" si="25"/>
        <v>55269</v>
      </c>
      <c r="AT24" s="47">
        <f t="shared" si="26"/>
        <v>1</v>
      </c>
      <c r="AU24" s="45">
        <f t="shared" si="27"/>
        <v>0</v>
      </c>
      <c r="AV24" s="45">
        <f t="shared" si="28"/>
        <v>464389</v>
      </c>
      <c r="AW24" s="38">
        <v>13</v>
      </c>
      <c r="AX24" s="38">
        <v>27</v>
      </c>
      <c r="AY24" s="38">
        <v>0</v>
      </c>
      <c r="AZ24" s="38">
        <f t="shared" si="29"/>
        <v>40</v>
      </c>
      <c r="BA24" s="40" t="s">
        <v>91</v>
      </c>
    </row>
    <row r="25" spans="1:53" s="105" customFormat="1" ht="15">
      <c r="A25" s="38" t="s">
        <v>172</v>
      </c>
      <c r="B25" s="38" t="s">
        <v>173</v>
      </c>
      <c r="C25" s="38" t="s">
        <v>174</v>
      </c>
      <c r="D25" s="39" t="s">
        <v>250</v>
      </c>
      <c r="E25" s="38" t="s">
        <v>175</v>
      </c>
      <c r="F25" s="40" t="s">
        <v>176</v>
      </c>
      <c r="G25" s="41">
        <v>40886</v>
      </c>
      <c r="H25" s="41">
        <v>40928</v>
      </c>
      <c r="I25" s="38">
        <f t="shared" si="30"/>
        <v>42</v>
      </c>
      <c r="J25" s="41">
        <v>40928</v>
      </c>
      <c r="K25" s="42">
        <f t="shared" si="31"/>
        <v>42</v>
      </c>
      <c r="L25" s="41">
        <v>40990</v>
      </c>
      <c r="M25" s="41">
        <v>42900</v>
      </c>
      <c r="N25" s="38">
        <f t="shared" si="17"/>
        <v>2014</v>
      </c>
      <c r="O25" s="43">
        <f t="shared" si="18"/>
        <v>5.513888888888889</v>
      </c>
      <c r="P25" s="43">
        <f t="shared" si="19"/>
        <v>63.666666666666664</v>
      </c>
      <c r="Q25" s="43">
        <f t="shared" si="20"/>
        <v>60.666666666666664</v>
      </c>
      <c r="R25" s="44" t="s">
        <v>19</v>
      </c>
      <c r="S25" s="45">
        <v>0</v>
      </c>
      <c r="T25" s="45">
        <v>0</v>
      </c>
      <c r="U25" s="45">
        <v>0</v>
      </c>
      <c r="V25" s="45">
        <v>0</v>
      </c>
      <c r="W25" s="45">
        <v>1400134</v>
      </c>
      <c r="X25" s="45">
        <v>12</v>
      </c>
      <c r="Y25" s="45">
        <v>2</v>
      </c>
      <c r="Z25" s="45">
        <v>0</v>
      </c>
      <c r="AA25" s="45">
        <f t="shared" si="21"/>
        <v>0</v>
      </c>
      <c r="AB25" s="45">
        <v>0</v>
      </c>
      <c r="AC25" s="45">
        <v>0</v>
      </c>
      <c r="AD25" s="45">
        <f t="shared" si="22"/>
        <v>0</v>
      </c>
      <c r="AE25" s="46">
        <v>0</v>
      </c>
      <c r="AF25" s="45">
        <v>55539</v>
      </c>
      <c r="AG25" s="45">
        <v>10800</v>
      </c>
      <c r="AH25" s="45">
        <f t="shared" si="23"/>
        <v>66339</v>
      </c>
      <c r="AI25" s="45">
        <v>0</v>
      </c>
      <c r="AJ25" s="45">
        <v>0</v>
      </c>
      <c r="AK25" s="45">
        <v>0</v>
      </c>
      <c r="AL25" s="45">
        <v>0</v>
      </c>
      <c r="AM25" s="45">
        <f t="shared" si="24"/>
        <v>0</v>
      </c>
      <c r="AN25" s="45">
        <v>0</v>
      </c>
      <c r="AO25" s="45">
        <v>0</v>
      </c>
      <c r="AP25" s="47"/>
      <c r="AQ25" s="45">
        <v>441413</v>
      </c>
      <c r="AR25" s="47">
        <f t="shared" si="16"/>
        <v>0.31526482465249756</v>
      </c>
      <c r="AS25" s="45">
        <f t="shared" si="25"/>
        <v>66339</v>
      </c>
      <c r="AT25" s="47">
        <f t="shared" si="26"/>
        <v>1</v>
      </c>
      <c r="AU25" s="45">
        <f t="shared" si="27"/>
        <v>0</v>
      </c>
      <c r="AV25" s="45">
        <f t="shared" si="28"/>
        <v>507752</v>
      </c>
      <c r="AW25" s="38">
        <v>14</v>
      </c>
      <c r="AX25" s="38">
        <v>56</v>
      </c>
      <c r="AY25" s="38">
        <v>0</v>
      </c>
      <c r="AZ25" s="38">
        <f t="shared" si="29"/>
        <v>70</v>
      </c>
      <c r="BA25" s="40" t="s">
        <v>91</v>
      </c>
    </row>
    <row r="26" spans="1:53" s="105" customFormat="1" ht="15">
      <c r="A26" s="38" t="s">
        <v>179</v>
      </c>
      <c r="B26" s="38" t="s">
        <v>180</v>
      </c>
      <c r="C26" s="38" t="s">
        <v>181</v>
      </c>
      <c r="D26" s="39" t="s">
        <v>249</v>
      </c>
      <c r="E26" s="38" t="s">
        <v>165</v>
      </c>
      <c r="F26" s="40" t="s">
        <v>166</v>
      </c>
      <c r="G26" s="41">
        <v>40912</v>
      </c>
      <c r="H26" s="41">
        <v>41022</v>
      </c>
      <c r="I26" s="38">
        <f t="shared" si="30"/>
        <v>110</v>
      </c>
      <c r="J26" s="41">
        <v>41022</v>
      </c>
      <c r="K26" s="42">
        <f t="shared" si="31"/>
        <v>110</v>
      </c>
      <c r="L26" s="41">
        <v>41158</v>
      </c>
      <c r="M26" s="41">
        <v>43003</v>
      </c>
      <c r="N26" s="38">
        <f t="shared" si="17"/>
        <v>2091</v>
      </c>
      <c r="O26" s="43">
        <f t="shared" si="18"/>
        <v>5.725</v>
      </c>
      <c r="P26" s="43">
        <f t="shared" si="19"/>
        <v>61.5</v>
      </c>
      <c r="Q26" s="43">
        <f t="shared" si="20"/>
        <v>58.5</v>
      </c>
      <c r="R26" s="44" t="s">
        <v>19</v>
      </c>
      <c r="S26" s="45">
        <v>0</v>
      </c>
      <c r="T26" s="45">
        <v>0</v>
      </c>
      <c r="U26" s="45">
        <v>0</v>
      </c>
      <c r="V26" s="45">
        <v>0</v>
      </c>
      <c r="W26" s="45">
        <v>619375</v>
      </c>
      <c r="X26" s="45">
        <v>14</v>
      </c>
      <c r="Y26" s="45">
        <v>1</v>
      </c>
      <c r="Z26" s="45">
        <v>0</v>
      </c>
      <c r="AA26" s="45">
        <f t="shared" si="21"/>
        <v>0</v>
      </c>
      <c r="AB26" s="45">
        <v>0</v>
      </c>
      <c r="AC26" s="45">
        <v>0</v>
      </c>
      <c r="AD26" s="45">
        <f t="shared" si="22"/>
        <v>0</v>
      </c>
      <c r="AE26" s="46">
        <v>0</v>
      </c>
      <c r="AF26" s="45">
        <v>59827</v>
      </c>
      <c r="AG26" s="45">
        <v>11965</v>
      </c>
      <c r="AH26" s="45">
        <f t="shared" si="23"/>
        <v>71792</v>
      </c>
      <c r="AI26" s="45">
        <v>0</v>
      </c>
      <c r="AJ26" s="45">
        <v>0</v>
      </c>
      <c r="AK26" s="45">
        <v>0</v>
      </c>
      <c r="AL26" s="45">
        <v>0</v>
      </c>
      <c r="AM26" s="45">
        <f t="shared" si="24"/>
        <v>0</v>
      </c>
      <c r="AN26" s="45">
        <v>0</v>
      </c>
      <c r="AO26" s="45">
        <v>0</v>
      </c>
      <c r="AP26" s="47"/>
      <c r="AQ26" s="45">
        <v>383640</v>
      </c>
      <c r="AR26" s="47">
        <f t="shared" si="16"/>
        <v>0.6193985872855702</v>
      </c>
      <c r="AS26" s="45">
        <f t="shared" si="25"/>
        <v>71792</v>
      </c>
      <c r="AT26" s="47">
        <f t="shared" si="26"/>
        <v>1</v>
      </c>
      <c r="AU26" s="45">
        <f t="shared" si="27"/>
        <v>0</v>
      </c>
      <c r="AV26" s="45">
        <f t="shared" si="28"/>
        <v>455432</v>
      </c>
      <c r="AW26" s="38">
        <v>13</v>
      </c>
      <c r="AX26" s="38">
        <v>35</v>
      </c>
      <c r="AY26" s="38">
        <v>0</v>
      </c>
      <c r="AZ26" s="38">
        <f t="shared" si="29"/>
        <v>48</v>
      </c>
      <c r="BA26" s="40" t="s">
        <v>91</v>
      </c>
    </row>
    <row r="27" spans="1:53" s="105" customFormat="1" ht="15">
      <c r="A27" s="38" t="s">
        <v>179</v>
      </c>
      <c r="B27" s="38" t="s">
        <v>182</v>
      </c>
      <c r="C27" s="38" t="s">
        <v>183</v>
      </c>
      <c r="D27" s="39" t="s">
        <v>75</v>
      </c>
      <c r="E27" s="38" t="s">
        <v>184</v>
      </c>
      <c r="F27" s="40" t="s">
        <v>185</v>
      </c>
      <c r="G27" s="41">
        <v>41239</v>
      </c>
      <c r="H27" s="41">
        <v>41254</v>
      </c>
      <c r="I27" s="38">
        <f t="shared" si="30"/>
        <v>15</v>
      </c>
      <c r="J27" s="41">
        <v>41254</v>
      </c>
      <c r="K27" s="42">
        <f t="shared" si="31"/>
        <v>15</v>
      </c>
      <c r="L27" s="41">
        <v>41332</v>
      </c>
      <c r="M27" s="41">
        <v>43130</v>
      </c>
      <c r="N27" s="38">
        <f t="shared" si="17"/>
        <v>1891</v>
      </c>
      <c r="O27" s="43">
        <f t="shared" si="18"/>
        <v>5.177777777777778</v>
      </c>
      <c r="P27" s="43">
        <f t="shared" si="19"/>
        <v>59.93333333333333</v>
      </c>
      <c r="Q27" s="43">
        <f t="shared" si="20"/>
        <v>56.93333333333333</v>
      </c>
      <c r="R27" s="44" t="s">
        <v>19</v>
      </c>
      <c r="S27" s="45">
        <v>0</v>
      </c>
      <c r="T27" s="45">
        <v>0</v>
      </c>
      <c r="U27" s="45">
        <v>0</v>
      </c>
      <c r="V27" s="45">
        <v>0</v>
      </c>
      <c r="W27" s="45">
        <v>296520</v>
      </c>
      <c r="X27" s="45">
        <v>8</v>
      </c>
      <c r="Y27" s="45">
        <v>5</v>
      </c>
      <c r="Z27" s="45">
        <v>3</v>
      </c>
      <c r="AA27" s="45">
        <f t="shared" si="21"/>
        <v>3</v>
      </c>
      <c r="AB27" s="45">
        <v>600</v>
      </c>
      <c r="AC27" s="45">
        <v>200</v>
      </c>
      <c r="AD27" s="45">
        <f t="shared" si="22"/>
        <v>400</v>
      </c>
      <c r="AE27" s="46">
        <f>(AD27/AB27)*100</f>
        <v>66.66666666666666</v>
      </c>
      <c r="AF27" s="45">
        <v>53542</v>
      </c>
      <c r="AG27" s="45">
        <v>10708</v>
      </c>
      <c r="AH27" s="45">
        <f t="shared" si="23"/>
        <v>64250</v>
      </c>
      <c r="AI27" s="45">
        <v>0</v>
      </c>
      <c r="AJ27" s="45">
        <v>0</v>
      </c>
      <c r="AK27" s="45">
        <v>0</v>
      </c>
      <c r="AL27" s="45">
        <v>0</v>
      </c>
      <c r="AM27" s="45">
        <f t="shared" si="24"/>
        <v>0</v>
      </c>
      <c r="AN27" s="45">
        <v>0</v>
      </c>
      <c r="AO27" s="45">
        <v>0</v>
      </c>
      <c r="AP27" s="47"/>
      <c r="AQ27" s="45">
        <v>121573</v>
      </c>
      <c r="AR27" s="47">
        <f t="shared" si="16"/>
        <v>0.4099993255092405</v>
      </c>
      <c r="AS27" s="45">
        <f t="shared" si="25"/>
        <v>64250</v>
      </c>
      <c r="AT27" s="47">
        <f t="shared" si="26"/>
        <v>1</v>
      </c>
      <c r="AU27" s="45">
        <f t="shared" si="27"/>
        <v>0</v>
      </c>
      <c r="AV27" s="45">
        <f t="shared" si="28"/>
        <v>185823</v>
      </c>
      <c r="AW27" s="38">
        <v>7</v>
      </c>
      <c r="AX27" s="38">
        <v>68</v>
      </c>
      <c r="AY27" s="38">
        <v>0</v>
      </c>
      <c r="AZ27" s="38">
        <f t="shared" si="29"/>
        <v>75</v>
      </c>
      <c r="BA27" s="40" t="s">
        <v>91</v>
      </c>
    </row>
    <row r="28" spans="1:53" s="105" customFormat="1" ht="15">
      <c r="A28" s="38" t="s">
        <v>186</v>
      </c>
      <c r="B28" s="38" t="s">
        <v>187</v>
      </c>
      <c r="C28" s="38" t="s">
        <v>188</v>
      </c>
      <c r="D28" s="39" t="s">
        <v>75</v>
      </c>
      <c r="E28" s="38" t="s">
        <v>189</v>
      </c>
      <c r="F28" s="40" t="s">
        <v>190</v>
      </c>
      <c r="G28" s="41">
        <v>40535</v>
      </c>
      <c r="H28" s="41">
        <v>40564</v>
      </c>
      <c r="I28" s="38">
        <f t="shared" si="30"/>
        <v>29</v>
      </c>
      <c r="J28" s="41">
        <v>40564</v>
      </c>
      <c r="K28" s="42">
        <f t="shared" si="31"/>
        <v>29</v>
      </c>
      <c r="L28" s="41">
        <v>40630</v>
      </c>
      <c r="M28" s="41">
        <v>42565</v>
      </c>
      <c r="N28" s="38">
        <f t="shared" si="17"/>
        <v>2030</v>
      </c>
      <c r="O28" s="43">
        <f t="shared" si="18"/>
        <v>5.558333333333334</v>
      </c>
      <c r="P28" s="43">
        <f t="shared" si="19"/>
        <v>64.5</v>
      </c>
      <c r="Q28" s="43">
        <f t="shared" si="20"/>
        <v>61.5</v>
      </c>
      <c r="R28" s="44" t="s">
        <v>19</v>
      </c>
      <c r="S28" s="45">
        <v>0</v>
      </c>
      <c r="T28" s="45">
        <v>0</v>
      </c>
      <c r="U28" s="45">
        <v>0</v>
      </c>
      <c r="V28" s="45">
        <v>0</v>
      </c>
      <c r="W28" s="45">
        <v>549891.48</v>
      </c>
      <c r="X28" s="45">
        <v>11</v>
      </c>
      <c r="Y28" s="45">
        <v>1</v>
      </c>
      <c r="Z28" s="45">
        <v>0</v>
      </c>
      <c r="AA28" s="45">
        <f t="shared" si="21"/>
        <v>0</v>
      </c>
      <c r="AB28" s="45">
        <v>0</v>
      </c>
      <c r="AC28" s="45">
        <v>0</v>
      </c>
      <c r="AD28" s="45">
        <f t="shared" si="22"/>
        <v>0</v>
      </c>
      <c r="AE28" s="46">
        <v>0</v>
      </c>
      <c r="AF28" s="45">
        <v>54292</v>
      </c>
      <c r="AG28" s="45">
        <v>10858</v>
      </c>
      <c r="AH28" s="45">
        <f t="shared" si="23"/>
        <v>65150</v>
      </c>
      <c r="AI28" s="45">
        <v>0</v>
      </c>
      <c r="AJ28" s="45">
        <v>0</v>
      </c>
      <c r="AK28" s="45">
        <v>0</v>
      </c>
      <c r="AL28" s="45">
        <v>0</v>
      </c>
      <c r="AM28" s="45">
        <f t="shared" si="24"/>
        <v>0</v>
      </c>
      <c r="AN28" s="45">
        <v>0</v>
      </c>
      <c r="AO28" s="45">
        <v>0</v>
      </c>
      <c r="AP28" s="47"/>
      <c r="AQ28" s="45">
        <v>325230</v>
      </c>
      <c r="AR28" s="47">
        <f t="shared" si="16"/>
        <v>0.5914439699993169</v>
      </c>
      <c r="AS28" s="45">
        <f t="shared" si="25"/>
        <v>65150</v>
      </c>
      <c r="AT28" s="47">
        <f t="shared" si="26"/>
        <v>1</v>
      </c>
      <c r="AU28" s="45">
        <f t="shared" si="27"/>
        <v>0</v>
      </c>
      <c r="AV28" s="45">
        <f t="shared" si="28"/>
        <v>390380</v>
      </c>
      <c r="AW28" s="38">
        <v>6</v>
      </c>
      <c r="AX28" s="38">
        <v>33</v>
      </c>
      <c r="AY28" s="38">
        <v>10</v>
      </c>
      <c r="AZ28" s="38">
        <f t="shared" si="29"/>
        <v>49</v>
      </c>
      <c r="BA28" s="40" t="s">
        <v>91</v>
      </c>
    </row>
    <row r="29" spans="1:53" s="105" customFormat="1" ht="15">
      <c r="A29" s="38" t="s">
        <v>186</v>
      </c>
      <c r="B29" s="38" t="s">
        <v>191</v>
      </c>
      <c r="C29" s="38" t="s">
        <v>192</v>
      </c>
      <c r="D29" s="39" t="s">
        <v>75</v>
      </c>
      <c r="E29" s="38" t="s">
        <v>61</v>
      </c>
      <c r="F29" s="40"/>
      <c r="G29" s="41">
        <v>40778</v>
      </c>
      <c r="H29" s="41">
        <v>40851</v>
      </c>
      <c r="I29" s="38">
        <f t="shared" si="30"/>
        <v>73</v>
      </c>
      <c r="J29" s="41">
        <v>40851</v>
      </c>
      <c r="K29" s="42">
        <f t="shared" si="31"/>
        <v>73</v>
      </c>
      <c r="L29" s="41">
        <v>40925</v>
      </c>
      <c r="M29" s="41">
        <v>42353</v>
      </c>
      <c r="N29" s="38">
        <f t="shared" si="17"/>
        <v>1575</v>
      </c>
      <c r="O29" s="43">
        <f t="shared" si="18"/>
        <v>4.311111111111111</v>
      </c>
      <c r="P29" s="43">
        <f t="shared" si="19"/>
        <v>47.6</v>
      </c>
      <c r="Q29" s="43">
        <f t="shared" si="20"/>
        <v>44.6</v>
      </c>
      <c r="R29" s="44" t="s">
        <v>19</v>
      </c>
      <c r="S29" s="45">
        <v>0</v>
      </c>
      <c r="T29" s="45">
        <v>0</v>
      </c>
      <c r="U29" s="45">
        <v>0</v>
      </c>
      <c r="V29" s="45">
        <v>0</v>
      </c>
      <c r="W29" s="45">
        <v>215400</v>
      </c>
      <c r="X29" s="45">
        <v>7</v>
      </c>
      <c r="Y29" s="45">
        <v>0</v>
      </c>
      <c r="Z29" s="45">
        <v>0</v>
      </c>
      <c r="AA29" s="45">
        <f t="shared" si="21"/>
        <v>0</v>
      </c>
      <c r="AB29" s="45">
        <v>0</v>
      </c>
      <c r="AC29" s="45">
        <v>0</v>
      </c>
      <c r="AD29" s="45">
        <f t="shared" si="22"/>
        <v>0</v>
      </c>
      <c r="AE29" s="46">
        <v>0</v>
      </c>
      <c r="AF29" s="45">
        <v>49995</v>
      </c>
      <c r="AG29" s="45">
        <v>7198</v>
      </c>
      <c r="AH29" s="45">
        <f t="shared" si="23"/>
        <v>57193</v>
      </c>
      <c r="AI29" s="45">
        <v>0</v>
      </c>
      <c r="AJ29" s="45">
        <v>0</v>
      </c>
      <c r="AK29" s="45">
        <v>0</v>
      </c>
      <c r="AL29" s="45">
        <v>0</v>
      </c>
      <c r="AM29" s="45">
        <f t="shared" si="24"/>
        <v>0</v>
      </c>
      <c r="AN29" s="45">
        <v>0</v>
      </c>
      <c r="AO29" s="45">
        <v>0</v>
      </c>
      <c r="AP29" s="47"/>
      <c r="AQ29" s="45">
        <v>215400</v>
      </c>
      <c r="AR29" s="47">
        <f t="shared" si="16"/>
        <v>1</v>
      </c>
      <c r="AS29" s="45">
        <f t="shared" si="25"/>
        <v>57193</v>
      </c>
      <c r="AT29" s="47">
        <f t="shared" si="26"/>
        <v>1</v>
      </c>
      <c r="AU29" s="45">
        <f t="shared" si="27"/>
        <v>0</v>
      </c>
      <c r="AV29" s="45">
        <f t="shared" si="28"/>
        <v>272593</v>
      </c>
      <c r="AW29" s="38">
        <v>10</v>
      </c>
      <c r="AX29" s="38">
        <v>43</v>
      </c>
      <c r="AY29" s="38">
        <v>3</v>
      </c>
      <c r="AZ29" s="38">
        <f t="shared" si="29"/>
        <v>56</v>
      </c>
      <c r="BA29" s="40" t="s">
        <v>91</v>
      </c>
    </row>
    <row r="30" spans="1:53" s="105" customFormat="1" ht="15">
      <c r="A30" s="38" t="s">
        <v>193</v>
      </c>
      <c r="B30" s="38" t="s">
        <v>194</v>
      </c>
      <c r="C30" s="38" t="s">
        <v>195</v>
      </c>
      <c r="D30" s="39" t="s">
        <v>249</v>
      </c>
      <c r="E30" s="38" t="s">
        <v>196</v>
      </c>
      <c r="F30" s="40" t="s">
        <v>197</v>
      </c>
      <c r="G30" s="41">
        <v>41787</v>
      </c>
      <c r="H30" s="41">
        <v>41817</v>
      </c>
      <c r="I30" s="38">
        <f t="shared" si="30"/>
        <v>30</v>
      </c>
      <c r="J30" s="41">
        <v>41817</v>
      </c>
      <c r="K30" s="42">
        <f t="shared" si="31"/>
        <v>30</v>
      </c>
      <c r="L30" s="41">
        <v>41967</v>
      </c>
      <c r="M30" s="41">
        <v>43159</v>
      </c>
      <c r="N30" s="38">
        <f t="shared" si="17"/>
        <v>1372</v>
      </c>
      <c r="O30" s="43">
        <f t="shared" si="18"/>
        <v>3.75</v>
      </c>
      <c r="P30" s="43">
        <f t="shared" si="19"/>
        <v>39.733333333333334</v>
      </c>
      <c r="Q30" s="43">
        <f t="shared" si="20"/>
        <v>36.733333333333334</v>
      </c>
      <c r="R30" s="44" t="s">
        <v>19</v>
      </c>
      <c r="S30" s="45">
        <v>0</v>
      </c>
      <c r="T30" s="45">
        <v>0</v>
      </c>
      <c r="U30" s="45">
        <v>0</v>
      </c>
      <c r="V30" s="45">
        <v>0</v>
      </c>
      <c r="W30" s="45">
        <v>227305</v>
      </c>
      <c r="X30" s="45">
        <v>3</v>
      </c>
      <c r="Y30" s="45">
        <v>0</v>
      </c>
      <c r="Z30" s="45">
        <v>0</v>
      </c>
      <c r="AA30" s="45">
        <f t="shared" si="21"/>
        <v>0</v>
      </c>
      <c r="AB30" s="45">
        <v>0</v>
      </c>
      <c r="AC30" s="45">
        <v>0</v>
      </c>
      <c r="AD30" s="45">
        <f t="shared" si="22"/>
        <v>0</v>
      </c>
      <c r="AE30" s="46">
        <v>0</v>
      </c>
      <c r="AF30" s="45">
        <v>39022.5</v>
      </c>
      <c r="AG30" s="45">
        <v>7804.5</v>
      </c>
      <c r="AH30" s="45">
        <f t="shared" si="23"/>
        <v>46827</v>
      </c>
      <c r="AI30" s="45">
        <v>0</v>
      </c>
      <c r="AJ30" s="45">
        <v>0</v>
      </c>
      <c r="AK30" s="45">
        <v>0</v>
      </c>
      <c r="AL30" s="45">
        <v>0</v>
      </c>
      <c r="AM30" s="45">
        <f t="shared" si="24"/>
        <v>0</v>
      </c>
      <c r="AN30" s="45">
        <v>0</v>
      </c>
      <c r="AO30" s="45">
        <v>0</v>
      </c>
      <c r="AP30" s="47"/>
      <c r="AQ30" s="45">
        <v>84103</v>
      </c>
      <c r="AR30" s="47">
        <f t="shared" si="16"/>
        <v>0.3700006599062933</v>
      </c>
      <c r="AS30" s="45">
        <f t="shared" si="25"/>
        <v>46827</v>
      </c>
      <c r="AT30" s="47">
        <f t="shared" si="26"/>
        <v>1</v>
      </c>
      <c r="AU30" s="45">
        <f t="shared" si="27"/>
        <v>0</v>
      </c>
      <c r="AV30" s="45">
        <f t="shared" si="28"/>
        <v>130930</v>
      </c>
      <c r="AW30" s="38">
        <v>6</v>
      </c>
      <c r="AX30" s="38">
        <v>23</v>
      </c>
      <c r="AY30" s="38">
        <v>0</v>
      </c>
      <c r="AZ30" s="38">
        <f t="shared" si="29"/>
        <v>29</v>
      </c>
      <c r="BA30" s="40" t="s">
        <v>91</v>
      </c>
    </row>
    <row r="31" spans="1:53" s="105" customFormat="1" ht="15">
      <c r="A31" s="38" t="s">
        <v>198</v>
      </c>
      <c r="B31" s="38" t="s">
        <v>199</v>
      </c>
      <c r="C31" s="38" t="s">
        <v>200</v>
      </c>
      <c r="D31" s="39" t="s">
        <v>75</v>
      </c>
      <c r="E31" s="38" t="s">
        <v>154</v>
      </c>
      <c r="F31" s="40" t="s">
        <v>201</v>
      </c>
      <c r="G31" s="41">
        <v>40148</v>
      </c>
      <c r="H31" s="41">
        <v>40198</v>
      </c>
      <c r="I31" s="38">
        <f t="shared" si="30"/>
        <v>50</v>
      </c>
      <c r="J31" s="41">
        <v>40198</v>
      </c>
      <c r="K31" s="42">
        <f t="shared" si="31"/>
        <v>50</v>
      </c>
      <c r="L31" s="41">
        <v>40249</v>
      </c>
      <c r="M31" s="41">
        <v>42124</v>
      </c>
      <c r="N31" s="38">
        <f t="shared" si="17"/>
        <v>1976</v>
      </c>
      <c r="O31" s="43">
        <f t="shared" si="18"/>
        <v>5.413888888888889</v>
      </c>
      <c r="P31" s="43">
        <f t="shared" si="19"/>
        <v>62.5</v>
      </c>
      <c r="Q31" s="43">
        <f t="shared" si="20"/>
        <v>59.5</v>
      </c>
      <c r="R31" s="44" t="s">
        <v>19</v>
      </c>
      <c r="S31" s="45">
        <v>0</v>
      </c>
      <c r="T31" s="45">
        <v>0</v>
      </c>
      <c r="U31" s="45">
        <v>0</v>
      </c>
      <c r="V31" s="45">
        <v>0</v>
      </c>
      <c r="W31" s="45">
        <v>208407</v>
      </c>
      <c r="X31" s="45">
        <v>5</v>
      </c>
      <c r="Y31" s="45">
        <v>0</v>
      </c>
      <c r="Z31" s="45">
        <v>0</v>
      </c>
      <c r="AA31" s="45">
        <f t="shared" si="21"/>
        <v>0</v>
      </c>
      <c r="AB31" s="45">
        <v>0</v>
      </c>
      <c r="AC31" s="45">
        <v>0</v>
      </c>
      <c r="AD31" s="45">
        <f t="shared" si="22"/>
        <v>0</v>
      </c>
      <c r="AE31" s="46">
        <v>0</v>
      </c>
      <c r="AF31" s="45">
        <v>56902</v>
      </c>
      <c r="AG31" s="45">
        <v>11380</v>
      </c>
      <c r="AH31" s="45">
        <f t="shared" si="23"/>
        <v>68282</v>
      </c>
      <c r="AI31" s="45">
        <v>0</v>
      </c>
      <c r="AJ31" s="45">
        <v>0</v>
      </c>
      <c r="AK31" s="45">
        <v>0</v>
      </c>
      <c r="AL31" s="45">
        <v>0</v>
      </c>
      <c r="AM31" s="45">
        <f t="shared" si="24"/>
        <v>0</v>
      </c>
      <c r="AN31" s="45">
        <v>0</v>
      </c>
      <c r="AO31" s="45">
        <v>0</v>
      </c>
      <c r="AP31" s="47"/>
      <c r="AQ31" s="45">
        <v>62690</v>
      </c>
      <c r="AR31" s="47">
        <f t="shared" si="16"/>
        <v>0.3008056351274189</v>
      </c>
      <c r="AS31" s="45">
        <f t="shared" si="25"/>
        <v>68282</v>
      </c>
      <c r="AT31" s="47">
        <f t="shared" si="26"/>
        <v>1</v>
      </c>
      <c r="AU31" s="45">
        <f t="shared" si="27"/>
        <v>0</v>
      </c>
      <c r="AV31" s="45">
        <f t="shared" si="28"/>
        <v>130972</v>
      </c>
      <c r="AW31" s="38">
        <v>11</v>
      </c>
      <c r="AX31" s="38">
        <v>65</v>
      </c>
      <c r="AY31" s="38">
        <v>0</v>
      </c>
      <c r="AZ31" s="38">
        <f t="shared" si="29"/>
        <v>76</v>
      </c>
      <c r="BA31" s="40" t="s">
        <v>91</v>
      </c>
    </row>
    <row r="32" spans="1:53" s="105" customFormat="1" ht="15">
      <c r="A32" s="51" t="s">
        <v>202</v>
      </c>
      <c r="B32" s="51" t="s">
        <v>203</v>
      </c>
      <c r="C32" s="51" t="s">
        <v>204</v>
      </c>
      <c r="D32" s="52" t="s">
        <v>251</v>
      </c>
      <c r="E32" s="51" t="s">
        <v>205</v>
      </c>
      <c r="F32" s="53" t="s">
        <v>206</v>
      </c>
      <c r="G32" s="54">
        <v>41215</v>
      </c>
      <c r="H32" s="54">
        <v>41289</v>
      </c>
      <c r="I32" s="51">
        <f t="shared" si="30"/>
        <v>74</v>
      </c>
      <c r="J32" s="54">
        <v>41289</v>
      </c>
      <c r="K32" s="55">
        <f t="shared" si="31"/>
        <v>74</v>
      </c>
      <c r="L32" s="54">
        <v>41382</v>
      </c>
      <c r="M32" s="54">
        <v>43248</v>
      </c>
      <c r="N32" s="51">
        <f t="shared" si="17"/>
        <v>2033</v>
      </c>
      <c r="O32" s="56">
        <f t="shared" si="18"/>
        <v>5.572222222222222</v>
      </c>
      <c r="P32" s="56">
        <f t="shared" si="19"/>
        <v>62.2</v>
      </c>
      <c r="Q32" s="56">
        <f t="shared" si="20"/>
        <v>59.2</v>
      </c>
      <c r="R32" s="57" t="s">
        <v>68</v>
      </c>
      <c r="S32" s="58">
        <v>244230</v>
      </c>
      <c r="T32" s="58">
        <v>1</v>
      </c>
      <c r="U32" s="58">
        <v>0</v>
      </c>
      <c r="V32" s="58">
        <v>0</v>
      </c>
      <c r="W32" s="58">
        <v>1038663</v>
      </c>
      <c r="X32" s="58">
        <v>9</v>
      </c>
      <c r="Y32" s="58">
        <v>0</v>
      </c>
      <c r="Z32" s="58">
        <v>0</v>
      </c>
      <c r="AA32" s="58">
        <f t="shared" si="21"/>
        <v>0</v>
      </c>
      <c r="AB32" s="58">
        <v>0</v>
      </c>
      <c r="AC32" s="58">
        <v>0</v>
      </c>
      <c r="AD32" s="58">
        <f t="shared" si="22"/>
        <v>0</v>
      </c>
      <c r="AE32" s="59">
        <v>0</v>
      </c>
      <c r="AF32" s="58">
        <v>67731.74</v>
      </c>
      <c r="AG32" s="58">
        <v>10891.5</v>
      </c>
      <c r="AH32" s="58">
        <f t="shared" si="23"/>
        <v>78623.24</v>
      </c>
      <c r="AI32" s="58">
        <v>5105</v>
      </c>
      <c r="AJ32" s="58">
        <v>906</v>
      </c>
      <c r="AK32" s="58">
        <v>0</v>
      </c>
      <c r="AL32" s="58">
        <v>0</v>
      </c>
      <c r="AM32" s="58">
        <f t="shared" si="24"/>
        <v>0</v>
      </c>
      <c r="AN32" s="58">
        <v>0</v>
      </c>
      <c r="AO32" s="58">
        <v>51623</v>
      </c>
      <c r="AP32" s="60">
        <f>AO32/S32</f>
        <v>0.21137042951316382</v>
      </c>
      <c r="AQ32" s="58">
        <v>394692</v>
      </c>
      <c r="AR32" s="60">
        <f t="shared" si="16"/>
        <v>0.3800000577665711</v>
      </c>
      <c r="AS32" s="58">
        <f t="shared" si="25"/>
        <v>78623.24</v>
      </c>
      <c r="AT32" s="60">
        <f t="shared" si="26"/>
        <v>1</v>
      </c>
      <c r="AU32" s="58">
        <f t="shared" si="27"/>
        <v>0</v>
      </c>
      <c r="AV32" s="58">
        <f t="shared" si="28"/>
        <v>530949.24</v>
      </c>
      <c r="AW32" s="51">
        <v>14</v>
      </c>
      <c r="AX32" s="51">
        <v>28</v>
      </c>
      <c r="AY32" s="51">
        <v>0</v>
      </c>
      <c r="AZ32" s="51">
        <f t="shared" si="29"/>
        <v>42</v>
      </c>
      <c r="BA32" s="53" t="s">
        <v>91</v>
      </c>
    </row>
    <row r="33" spans="1:53" s="105" customFormat="1" ht="15">
      <c r="A33" s="38" t="s">
        <v>207</v>
      </c>
      <c r="B33" s="38" t="s">
        <v>208</v>
      </c>
      <c r="C33" s="38" t="s">
        <v>209</v>
      </c>
      <c r="D33" s="39" t="s">
        <v>75</v>
      </c>
      <c r="E33" s="38" t="s">
        <v>210</v>
      </c>
      <c r="F33" s="40" t="s">
        <v>211</v>
      </c>
      <c r="G33" s="41">
        <v>41669</v>
      </c>
      <c r="H33" s="41">
        <v>41681</v>
      </c>
      <c r="I33" s="38">
        <f t="shared" si="30"/>
        <v>12</v>
      </c>
      <c r="J33" s="41">
        <v>41681</v>
      </c>
      <c r="K33" s="42">
        <f t="shared" si="31"/>
        <v>12</v>
      </c>
      <c r="L33" s="41">
        <v>41758</v>
      </c>
      <c r="M33" s="41">
        <v>43130</v>
      </c>
      <c r="N33" s="38">
        <f t="shared" si="17"/>
        <v>1461</v>
      </c>
      <c r="O33" s="43">
        <f aca="true" t="shared" si="32" ref="O33:O41">YEARFRAC(G33,M33)</f>
        <v>4</v>
      </c>
      <c r="P33" s="43">
        <f aca="true" t="shared" si="33" ref="P33:P41">(M33-L33)/30</f>
        <v>45.733333333333334</v>
      </c>
      <c r="Q33" s="43">
        <f aca="true" t="shared" si="34" ref="Q33:Q41">((M33-L33)/30)-3</f>
        <v>42.733333333333334</v>
      </c>
      <c r="R33" s="44" t="s">
        <v>19</v>
      </c>
      <c r="S33" s="45">
        <v>0</v>
      </c>
      <c r="T33" s="45">
        <v>0</v>
      </c>
      <c r="U33" s="45">
        <v>0</v>
      </c>
      <c r="V33" s="45">
        <v>0</v>
      </c>
      <c r="W33" s="45">
        <v>138563</v>
      </c>
      <c r="X33" s="45">
        <v>9</v>
      </c>
      <c r="Y33" s="45">
        <v>0</v>
      </c>
      <c r="Z33" s="45">
        <v>0</v>
      </c>
      <c r="AA33" s="45">
        <f aca="true" t="shared" si="35" ref="AA33:AA41">SUM(V33,Z33)</f>
        <v>0</v>
      </c>
      <c r="AB33" s="45">
        <v>400</v>
      </c>
      <c r="AC33" s="45">
        <v>0</v>
      </c>
      <c r="AD33" s="45">
        <f aca="true" t="shared" si="36" ref="AD33:AD41">AB33-AC33</f>
        <v>400</v>
      </c>
      <c r="AE33" s="46">
        <f>(AD33/AB33)*100</f>
        <v>100</v>
      </c>
      <c r="AF33" s="45">
        <v>40873</v>
      </c>
      <c r="AG33" s="45">
        <v>8167</v>
      </c>
      <c r="AH33" s="45">
        <f aca="true" t="shared" si="37" ref="AH33:AH41">AF33+AG33</f>
        <v>49040</v>
      </c>
      <c r="AI33" s="45">
        <v>0</v>
      </c>
      <c r="AJ33" s="45">
        <v>0</v>
      </c>
      <c r="AK33" s="49">
        <v>0</v>
      </c>
      <c r="AL33" s="45">
        <v>0</v>
      </c>
      <c r="AM33" s="45">
        <f aca="true" t="shared" si="38" ref="AM33:AM41">AK33*AL33</f>
        <v>0</v>
      </c>
      <c r="AN33" s="45">
        <v>0</v>
      </c>
      <c r="AO33" s="45">
        <v>0</v>
      </c>
      <c r="AP33" s="47"/>
      <c r="AQ33" s="45">
        <v>138563</v>
      </c>
      <c r="AR33" s="47">
        <f t="shared" si="16"/>
        <v>1</v>
      </c>
      <c r="AS33" s="45">
        <f aca="true" t="shared" si="39" ref="AS33:AS41">SUM(AF33,AG33)</f>
        <v>49040</v>
      </c>
      <c r="AT33" s="47">
        <f aca="true" t="shared" si="40" ref="AT33:AT43">AS33/AH33</f>
        <v>1</v>
      </c>
      <c r="AU33" s="45">
        <f aca="true" t="shared" si="41" ref="AU33:AU41">AM33+AN33</f>
        <v>0</v>
      </c>
      <c r="AV33" s="45">
        <f aca="true" t="shared" si="42" ref="AV33:AV41">AU33+AS33+AQ33+AO33+AI33+AJ33</f>
        <v>187603</v>
      </c>
      <c r="AW33" s="38">
        <v>8</v>
      </c>
      <c r="AX33" s="38">
        <v>21</v>
      </c>
      <c r="AY33" s="38">
        <v>0</v>
      </c>
      <c r="AZ33" s="38">
        <f aca="true" t="shared" si="43" ref="AZ33:AZ41">SUM(AW33,AX33,AY33)</f>
        <v>29</v>
      </c>
      <c r="BA33" s="40" t="s">
        <v>91</v>
      </c>
    </row>
    <row r="34" spans="1:53" s="105" customFormat="1" ht="15">
      <c r="A34" s="38" t="s">
        <v>212</v>
      </c>
      <c r="B34" s="38" t="s">
        <v>213</v>
      </c>
      <c r="C34" s="38" t="s">
        <v>214</v>
      </c>
      <c r="D34" s="39" t="s">
        <v>252</v>
      </c>
      <c r="E34" s="38" t="s">
        <v>215</v>
      </c>
      <c r="F34" s="40"/>
      <c r="G34" s="41">
        <v>41023</v>
      </c>
      <c r="H34" s="41">
        <v>41109</v>
      </c>
      <c r="I34" s="38">
        <f aca="true" t="shared" si="44" ref="I34:I41">H34-G34</f>
        <v>86</v>
      </c>
      <c r="J34" s="41">
        <v>41109</v>
      </c>
      <c r="K34" s="42">
        <f aca="true" t="shared" si="45" ref="K34:K41">J34-G34</f>
        <v>86</v>
      </c>
      <c r="L34" s="41">
        <v>41292</v>
      </c>
      <c r="M34" s="41">
        <v>43172</v>
      </c>
      <c r="N34" s="38">
        <f aca="true" t="shared" si="46" ref="N34:N41">M34-G34</f>
        <v>2149</v>
      </c>
      <c r="O34" s="43">
        <f t="shared" si="32"/>
        <v>5.886111111111111</v>
      </c>
      <c r="P34" s="43">
        <f t="shared" si="33"/>
        <v>62.666666666666664</v>
      </c>
      <c r="Q34" s="43">
        <f t="shared" si="34"/>
        <v>59.666666666666664</v>
      </c>
      <c r="R34" s="44" t="s">
        <v>19</v>
      </c>
      <c r="S34" s="45">
        <v>0</v>
      </c>
      <c r="T34" s="45">
        <v>0</v>
      </c>
      <c r="U34" s="45">
        <v>0</v>
      </c>
      <c r="V34" s="45">
        <v>0</v>
      </c>
      <c r="W34" s="45">
        <v>1066643</v>
      </c>
      <c r="X34" s="45">
        <v>18</v>
      </c>
      <c r="Y34" s="45">
        <v>0</v>
      </c>
      <c r="Z34" s="45">
        <v>0</v>
      </c>
      <c r="AA34" s="45">
        <f t="shared" si="35"/>
        <v>0</v>
      </c>
      <c r="AB34" s="45">
        <v>0</v>
      </c>
      <c r="AC34" s="45">
        <v>0</v>
      </c>
      <c r="AD34" s="45">
        <f t="shared" si="36"/>
        <v>0</v>
      </c>
      <c r="AE34" s="46">
        <v>0</v>
      </c>
      <c r="AF34" s="45">
        <v>54450</v>
      </c>
      <c r="AG34" s="45">
        <v>10890</v>
      </c>
      <c r="AH34" s="45">
        <f t="shared" si="37"/>
        <v>65340</v>
      </c>
      <c r="AI34" s="45">
        <v>0</v>
      </c>
      <c r="AJ34" s="45">
        <v>0</v>
      </c>
      <c r="AK34" s="45">
        <v>0</v>
      </c>
      <c r="AL34" s="45">
        <v>0</v>
      </c>
      <c r="AM34" s="45">
        <f t="shared" si="38"/>
        <v>0</v>
      </c>
      <c r="AN34" s="45">
        <v>0</v>
      </c>
      <c r="AO34" s="45">
        <v>0</v>
      </c>
      <c r="AP34" s="47"/>
      <c r="AQ34" s="45">
        <v>394658</v>
      </c>
      <c r="AR34" s="47">
        <f t="shared" si="16"/>
        <v>0.3700000843768721</v>
      </c>
      <c r="AS34" s="45">
        <f t="shared" si="39"/>
        <v>65340</v>
      </c>
      <c r="AT34" s="47">
        <f t="shared" si="40"/>
        <v>1</v>
      </c>
      <c r="AU34" s="45">
        <f t="shared" si="41"/>
        <v>0</v>
      </c>
      <c r="AV34" s="45">
        <f t="shared" si="42"/>
        <v>459998</v>
      </c>
      <c r="AW34" s="38">
        <v>16</v>
      </c>
      <c r="AX34" s="38">
        <v>63</v>
      </c>
      <c r="AY34" s="38">
        <v>5</v>
      </c>
      <c r="AZ34" s="38">
        <f t="shared" si="43"/>
        <v>84</v>
      </c>
      <c r="BA34" s="40" t="s">
        <v>91</v>
      </c>
    </row>
    <row r="35" spans="1:53" s="105" customFormat="1" ht="15">
      <c r="A35" s="38" t="s">
        <v>216</v>
      </c>
      <c r="B35" s="38" t="s">
        <v>217</v>
      </c>
      <c r="C35" s="38" t="s">
        <v>218</v>
      </c>
      <c r="D35" s="39" t="s">
        <v>75</v>
      </c>
      <c r="E35" s="38" t="s">
        <v>219</v>
      </c>
      <c r="F35" s="40" t="s">
        <v>220</v>
      </c>
      <c r="G35" s="41">
        <v>41204</v>
      </c>
      <c r="H35" s="41">
        <v>41213</v>
      </c>
      <c r="I35" s="38">
        <f t="shared" si="44"/>
        <v>9</v>
      </c>
      <c r="J35" s="41">
        <v>41213</v>
      </c>
      <c r="K35" s="42">
        <f t="shared" si="45"/>
        <v>9</v>
      </c>
      <c r="L35" s="41">
        <v>41312</v>
      </c>
      <c r="M35" s="41">
        <v>43215</v>
      </c>
      <c r="N35" s="38">
        <f t="shared" si="46"/>
        <v>2011</v>
      </c>
      <c r="O35" s="43">
        <f t="shared" si="32"/>
        <v>5.508333333333334</v>
      </c>
      <c r="P35" s="43">
        <f t="shared" si="33"/>
        <v>63.43333333333333</v>
      </c>
      <c r="Q35" s="43">
        <f t="shared" si="34"/>
        <v>60.43333333333333</v>
      </c>
      <c r="R35" s="44" t="s">
        <v>19</v>
      </c>
      <c r="S35" s="45">
        <v>0</v>
      </c>
      <c r="T35" s="45">
        <v>0</v>
      </c>
      <c r="U35" s="45">
        <v>0</v>
      </c>
      <c r="V35" s="45">
        <v>0</v>
      </c>
      <c r="W35" s="45">
        <v>881030</v>
      </c>
      <c r="X35" s="45">
        <v>11</v>
      </c>
      <c r="Y35" s="45">
        <v>0</v>
      </c>
      <c r="Z35" s="45">
        <v>0</v>
      </c>
      <c r="AA35" s="45">
        <f t="shared" si="35"/>
        <v>0</v>
      </c>
      <c r="AB35" s="45">
        <v>0</v>
      </c>
      <c r="AC35" s="45">
        <v>0</v>
      </c>
      <c r="AD35" s="45">
        <f t="shared" si="36"/>
        <v>0</v>
      </c>
      <c r="AE35" s="46">
        <v>0</v>
      </c>
      <c r="AF35" s="45">
        <v>55995</v>
      </c>
      <c r="AG35" s="45">
        <v>11199</v>
      </c>
      <c r="AH35" s="45">
        <f t="shared" si="37"/>
        <v>67194</v>
      </c>
      <c r="AI35" s="45">
        <v>0</v>
      </c>
      <c r="AJ35" s="45">
        <v>0</v>
      </c>
      <c r="AK35" s="45">
        <v>0</v>
      </c>
      <c r="AL35" s="45">
        <v>0</v>
      </c>
      <c r="AM35" s="45">
        <f t="shared" si="38"/>
        <v>0</v>
      </c>
      <c r="AN35" s="45">
        <v>0</v>
      </c>
      <c r="AO35" s="45">
        <v>0</v>
      </c>
      <c r="AP35" s="47"/>
      <c r="AQ35" s="45">
        <v>290740</v>
      </c>
      <c r="AR35" s="47">
        <f t="shared" si="16"/>
        <v>0.33000011350351294</v>
      </c>
      <c r="AS35" s="45">
        <f t="shared" si="39"/>
        <v>67194</v>
      </c>
      <c r="AT35" s="47">
        <f t="shared" si="40"/>
        <v>1</v>
      </c>
      <c r="AU35" s="45">
        <f t="shared" si="41"/>
        <v>0</v>
      </c>
      <c r="AV35" s="45">
        <f t="shared" si="42"/>
        <v>357934</v>
      </c>
      <c r="AW35" s="38">
        <v>6</v>
      </c>
      <c r="AX35" s="38">
        <v>26</v>
      </c>
      <c r="AY35" s="38">
        <v>3</v>
      </c>
      <c r="AZ35" s="38">
        <f t="shared" si="43"/>
        <v>35</v>
      </c>
      <c r="BA35" s="40" t="s">
        <v>91</v>
      </c>
    </row>
    <row r="36" spans="1:53" s="105" customFormat="1" ht="15">
      <c r="A36" s="38" t="s">
        <v>221</v>
      </c>
      <c r="B36" s="38" t="s">
        <v>222</v>
      </c>
      <c r="C36" s="38" t="s">
        <v>223</v>
      </c>
      <c r="D36" s="39" t="s">
        <v>249</v>
      </c>
      <c r="E36" s="38" t="s">
        <v>224</v>
      </c>
      <c r="F36" s="40" t="s">
        <v>225</v>
      </c>
      <c r="G36" s="41">
        <v>41358</v>
      </c>
      <c r="H36" s="41">
        <v>41383</v>
      </c>
      <c r="I36" s="38">
        <f t="shared" si="44"/>
        <v>25</v>
      </c>
      <c r="J36" s="41">
        <v>41383</v>
      </c>
      <c r="K36" s="42">
        <f t="shared" si="45"/>
        <v>25</v>
      </c>
      <c r="L36" s="41">
        <v>41361</v>
      </c>
      <c r="M36" s="41">
        <v>43179</v>
      </c>
      <c r="N36" s="38">
        <f t="shared" si="46"/>
        <v>1821</v>
      </c>
      <c r="O36" s="43">
        <f t="shared" si="32"/>
        <v>4.986111111111111</v>
      </c>
      <c r="P36" s="43">
        <f t="shared" si="33"/>
        <v>60.6</v>
      </c>
      <c r="Q36" s="43">
        <f t="shared" si="34"/>
        <v>57.6</v>
      </c>
      <c r="R36" s="44" t="s">
        <v>19</v>
      </c>
      <c r="S36" s="45">
        <v>0</v>
      </c>
      <c r="T36" s="45">
        <v>0</v>
      </c>
      <c r="U36" s="45">
        <v>0</v>
      </c>
      <c r="V36" s="45">
        <v>0</v>
      </c>
      <c r="W36" s="45">
        <v>578395</v>
      </c>
      <c r="X36" s="45">
        <v>12</v>
      </c>
      <c r="Y36" s="45">
        <v>0</v>
      </c>
      <c r="Z36" s="45">
        <v>0</v>
      </c>
      <c r="AA36" s="45">
        <f t="shared" si="35"/>
        <v>0</v>
      </c>
      <c r="AB36" s="45">
        <v>0</v>
      </c>
      <c r="AC36" s="45">
        <v>0</v>
      </c>
      <c r="AD36" s="45">
        <f t="shared" si="36"/>
        <v>0</v>
      </c>
      <c r="AE36" s="46">
        <v>0</v>
      </c>
      <c r="AF36" s="45">
        <v>53542</v>
      </c>
      <c r="AG36" s="45">
        <v>10708</v>
      </c>
      <c r="AH36" s="45">
        <f t="shared" si="37"/>
        <v>64250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7"/>
      <c r="AQ36" s="45">
        <v>578395</v>
      </c>
      <c r="AR36" s="47">
        <f t="shared" si="16"/>
        <v>1</v>
      </c>
      <c r="AS36" s="45">
        <f t="shared" si="39"/>
        <v>64250</v>
      </c>
      <c r="AT36" s="47">
        <f t="shared" si="40"/>
        <v>1</v>
      </c>
      <c r="AU36" s="45">
        <f t="shared" si="41"/>
        <v>0</v>
      </c>
      <c r="AV36" s="45">
        <f t="shared" si="42"/>
        <v>642645</v>
      </c>
      <c r="AW36" s="38">
        <v>8</v>
      </c>
      <c r="AX36" s="38">
        <v>26</v>
      </c>
      <c r="AY36" s="38">
        <v>0</v>
      </c>
      <c r="AZ36" s="38">
        <f t="shared" si="43"/>
        <v>34</v>
      </c>
      <c r="BA36" s="40" t="s">
        <v>91</v>
      </c>
    </row>
    <row r="37" spans="1:53" s="105" customFormat="1" ht="15">
      <c r="A37" s="38" t="s">
        <v>226</v>
      </c>
      <c r="B37" s="38" t="s">
        <v>227</v>
      </c>
      <c r="C37" s="38" t="s">
        <v>228</v>
      </c>
      <c r="D37" s="39" t="s">
        <v>75</v>
      </c>
      <c r="E37" s="38" t="s">
        <v>224</v>
      </c>
      <c r="F37" s="40" t="s">
        <v>225</v>
      </c>
      <c r="G37" s="41">
        <v>40928</v>
      </c>
      <c r="H37" s="41">
        <v>40952</v>
      </c>
      <c r="I37" s="38">
        <f t="shared" si="44"/>
        <v>24</v>
      </c>
      <c r="J37" s="41">
        <v>40952</v>
      </c>
      <c r="K37" s="42">
        <f t="shared" si="45"/>
        <v>24</v>
      </c>
      <c r="L37" s="41">
        <v>41016</v>
      </c>
      <c r="M37" s="41">
        <v>42086</v>
      </c>
      <c r="N37" s="38">
        <f t="shared" si="46"/>
        <v>1158</v>
      </c>
      <c r="O37" s="43">
        <f t="shared" si="32"/>
        <v>3.175</v>
      </c>
      <c r="P37" s="43">
        <f t="shared" si="33"/>
        <v>35.666666666666664</v>
      </c>
      <c r="Q37" s="43">
        <f t="shared" si="34"/>
        <v>32.666666666666664</v>
      </c>
      <c r="R37" s="44" t="s">
        <v>19</v>
      </c>
      <c r="S37" s="45">
        <v>0</v>
      </c>
      <c r="T37" s="45">
        <v>0</v>
      </c>
      <c r="U37" s="45">
        <v>0</v>
      </c>
      <c r="V37" s="45">
        <v>0</v>
      </c>
      <c r="W37" s="45">
        <v>85293</v>
      </c>
      <c r="X37" s="45">
        <v>1</v>
      </c>
      <c r="Y37" s="45">
        <v>1</v>
      </c>
      <c r="Z37" s="45">
        <v>0</v>
      </c>
      <c r="AA37" s="45">
        <f t="shared" si="35"/>
        <v>0</v>
      </c>
      <c r="AB37" s="45">
        <v>0</v>
      </c>
      <c r="AC37" s="45">
        <v>0</v>
      </c>
      <c r="AD37" s="45">
        <v>0</v>
      </c>
      <c r="AE37" s="46">
        <v>0</v>
      </c>
      <c r="AF37" s="45">
        <v>30240</v>
      </c>
      <c r="AG37" s="45">
        <v>3267</v>
      </c>
      <c r="AH37" s="45">
        <f t="shared" si="37"/>
        <v>33507</v>
      </c>
      <c r="AI37" s="45">
        <v>0</v>
      </c>
      <c r="AJ37" s="45">
        <v>0</v>
      </c>
      <c r="AK37" s="45">
        <v>0</v>
      </c>
      <c r="AL37" s="45">
        <v>0</v>
      </c>
      <c r="AM37" s="45">
        <f t="shared" si="38"/>
        <v>0</v>
      </c>
      <c r="AN37" s="45">
        <v>0</v>
      </c>
      <c r="AO37" s="45">
        <v>0</v>
      </c>
      <c r="AP37" s="47"/>
      <c r="AQ37" s="45">
        <v>85293</v>
      </c>
      <c r="AR37" s="47">
        <f t="shared" si="16"/>
        <v>1</v>
      </c>
      <c r="AS37" s="45">
        <f t="shared" si="39"/>
        <v>33507</v>
      </c>
      <c r="AT37" s="47">
        <f t="shared" si="40"/>
        <v>1</v>
      </c>
      <c r="AU37" s="45">
        <f t="shared" si="41"/>
        <v>0</v>
      </c>
      <c r="AV37" s="45">
        <f t="shared" si="42"/>
        <v>118800</v>
      </c>
      <c r="AW37" s="38">
        <v>10</v>
      </c>
      <c r="AX37" s="38">
        <v>24</v>
      </c>
      <c r="AY37" s="38">
        <v>0</v>
      </c>
      <c r="AZ37" s="38">
        <f t="shared" si="43"/>
        <v>34</v>
      </c>
      <c r="BA37" s="40" t="s">
        <v>91</v>
      </c>
    </row>
    <row r="38" spans="1:53" s="105" customFormat="1" ht="15">
      <c r="A38" s="38" t="s">
        <v>229</v>
      </c>
      <c r="B38" s="38" t="s">
        <v>230</v>
      </c>
      <c r="C38" s="38" t="s">
        <v>231</v>
      </c>
      <c r="D38" s="50">
        <v>3</v>
      </c>
      <c r="E38" s="38" t="s">
        <v>232</v>
      </c>
      <c r="F38" s="40" t="s">
        <v>233</v>
      </c>
      <c r="G38" s="41">
        <v>40900</v>
      </c>
      <c r="H38" s="41">
        <v>41170</v>
      </c>
      <c r="I38" s="38">
        <f t="shared" si="44"/>
        <v>270</v>
      </c>
      <c r="J38" s="41">
        <v>41170</v>
      </c>
      <c r="K38" s="42">
        <f t="shared" si="45"/>
        <v>270</v>
      </c>
      <c r="L38" s="41">
        <v>41249</v>
      </c>
      <c r="M38" s="41">
        <v>43130</v>
      </c>
      <c r="N38" s="38">
        <f t="shared" si="46"/>
        <v>2230</v>
      </c>
      <c r="O38" s="43">
        <f t="shared" si="32"/>
        <v>6.102777777777778</v>
      </c>
      <c r="P38" s="43">
        <f t="shared" si="33"/>
        <v>62.7</v>
      </c>
      <c r="Q38" s="43">
        <f t="shared" si="34"/>
        <v>59.7</v>
      </c>
      <c r="R38" s="44" t="s">
        <v>19</v>
      </c>
      <c r="S38" s="45">
        <v>0</v>
      </c>
      <c r="T38" s="45">
        <v>0</v>
      </c>
      <c r="U38" s="45">
        <v>0</v>
      </c>
      <c r="V38" s="45">
        <v>0</v>
      </c>
      <c r="W38" s="45">
        <v>325665.49</v>
      </c>
      <c r="X38" s="45">
        <v>5</v>
      </c>
      <c r="Y38" s="45">
        <v>0</v>
      </c>
      <c r="Z38" s="45">
        <v>0</v>
      </c>
      <c r="AA38" s="45">
        <f t="shared" si="35"/>
        <v>0</v>
      </c>
      <c r="AB38" s="45">
        <v>0</v>
      </c>
      <c r="AC38" s="45">
        <v>0</v>
      </c>
      <c r="AD38" s="45">
        <f t="shared" si="36"/>
        <v>0</v>
      </c>
      <c r="AE38" s="46">
        <v>0</v>
      </c>
      <c r="AF38" s="45">
        <v>58080</v>
      </c>
      <c r="AG38" s="45">
        <v>11362</v>
      </c>
      <c r="AH38" s="45">
        <f t="shared" si="37"/>
        <v>69442</v>
      </c>
      <c r="AI38" s="45">
        <v>0</v>
      </c>
      <c r="AJ38" s="45">
        <v>0</v>
      </c>
      <c r="AK38" s="45">
        <v>0</v>
      </c>
      <c r="AL38" s="45">
        <v>0</v>
      </c>
      <c r="AM38" s="45">
        <f t="shared" si="38"/>
        <v>0</v>
      </c>
      <c r="AN38" s="45">
        <v>0</v>
      </c>
      <c r="AO38" s="45">
        <v>0</v>
      </c>
      <c r="AP38" s="47"/>
      <c r="AQ38" s="45">
        <v>155706</v>
      </c>
      <c r="AR38" s="47">
        <f t="shared" si="16"/>
        <v>0.47811636412565545</v>
      </c>
      <c r="AS38" s="45">
        <f t="shared" si="39"/>
        <v>69442</v>
      </c>
      <c r="AT38" s="47">
        <f t="shared" si="40"/>
        <v>1</v>
      </c>
      <c r="AU38" s="45">
        <f t="shared" si="41"/>
        <v>0</v>
      </c>
      <c r="AV38" s="45">
        <f t="shared" si="42"/>
        <v>225148</v>
      </c>
      <c r="AW38" s="38">
        <v>21</v>
      </c>
      <c r="AX38" s="38">
        <v>46</v>
      </c>
      <c r="AY38" s="38">
        <v>2</v>
      </c>
      <c r="AZ38" s="38">
        <f t="shared" si="43"/>
        <v>69</v>
      </c>
      <c r="BA38" s="40" t="s">
        <v>91</v>
      </c>
    </row>
    <row r="39" spans="1:53" s="105" customFormat="1" ht="15">
      <c r="A39" s="38" t="s">
        <v>234</v>
      </c>
      <c r="B39" s="38" t="s">
        <v>235</v>
      </c>
      <c r="C39" s="38" t="s">
        <v>236</v>
      </c>
      <c r="D39" s="39" t="s">
        <v>250</v>
      </c>
      <c r="E39" s="38" t="s">
        <v>237</v>
      </c>
      <c r="F39" s="40" t="s">
        <v>238</v>
      </c>
      <c r="G39" s="41">
        <v>40941</v>
      </c>
      <c r="H39" s="41">
        <v>41004</v>
      </c>
      <c r="I39" s="38">
        <f t="shared" si="44"/>
        <v>63</v>
      </c>
      <c r="J39" s="41">
        <v>41004</v>
      </c>
      <c r="K39" s="42">
        <f t="shared" si="45"/>
        <v>63</v>
      </c>
      <c r="L39" s="41">
        <v>41089</v>
      </c>
      <c r="M39" s="41">
        <v>42936</v>
      </c>
      <c r="N39" s="38">
        <f t="shared" si="46"/>
        <v>1995</v>
      </c>
      <c r="O39" s="43">
        <f t="shared" si="32"/>
        <v>5.466666666666667</v>
      </c>
      <c r="P39" s="43">
        <f t="shared" si="33"/>
        <v>61.56666666666667</v>
      </c>
      <c r="Q39" s="43">
        <f t="shared" si="34"/>
        <v>58.56666666666667</v>
      </c>
      <c r="R39" s="44" t="s">
        <v>19</v>
      </c>
      <c r="S39" s="45">
        <v>0</v>
      </c>
      <c r="T39" s="45">
        <v>0</v>
      </c>
      <c r="U39" s="45">
        <v>0</v>
      </c>
      <c r="V39" s="45">
        <v>0</v>
      </c>
      <c r="W39" s="45">
        <v>827456.1</v>
      </c>
      <c r="X39" s="45">
        <v>17</v>
      </c>
      <c r="Y39" s="45">
        <v>10</v>
      </c>
      <c r="Z39" s="45">
        <v>1</v>
      </c>
      <c r="AA39" s="45">
        <f t="shared" si="35"/>
        <v>1</v>
      </c>
      <c r="AB39" s="45">
        <v>200</v>
      </c>
      <c r="AC39" s="45">
        <v>200</v>
      </c>
      <c r="AD39" s="45">
        <f t="shared" si="36"/>
        <v>0</v>
      </c>
      <c r="AE39" s="46">
        <f>(AD39/AB39)*100</f>
        <v>0</v>
      </c>
      <c r="AF39" s="45">
        <v>57105</v>
      </c>
      <c r="AG39" s="45">
        <v>11421</v>
      </c>
      <c r="AH39" s="45">
        <f t="shared" si="37"/>
        <v>68526</v>
      </c>
      <c r="AI39" s="45">
        <v>0</v>
      </c>
      <c r="AJ39" s="45">
        <v>0</v>
      </c>
      <c r="AK39" s="45">
        <v>0</v>
      </c>
      <c r="AL39" s="45">
        <v>0</v>
      </c>
      <c r="AM39" s="45">
        <f t="shared" si="38"/>
        <v>0</v>
      </c>
      <c r="AN39" s="45">
        <v>0</v>
      </c>
      <c r="AO39" s="45">
        <v>0</v>
      </c>
      <c r="AP39" s="47"/>
      <c r="AQ39" s="45">
        <v>264303</v>
      </c>
      <c r="AR39" s="47">
        <f t="shared" si="16"/>
        <v>0.31941634124154744</v>
      </c>
      <c r="AS39" s="45">
        <f t="shared" si="39"/>
        <v>68526</v>
      </c>
      <c r="AT39" s="47">
        <f t="shared" si="40"/>
        <v>1</v>
      </c>
      <c r="AU39" s="45">
        <f t="shared" si="41"/>
        <v>0</v>
      </c>
      <c r="AV39" s="45">
        <f t="shared" si="42"/>
        <v>332829</v>
      </c>
      <c r="AW39" s="38">
        <v>6</v>
      </c>
      <c r="AX39" s="38">
        <v>30</v>
      </c>
      <c r="AY39" s="38">
        <v>0</v>
      </c>
      <c r="AZ39" s="38">
        <f t="shared" si="43"/>
        <v>36</v>
      </c>
      <c r="BA39" s="40" t="s">
        <v>91</v>
      </c>
    </row>
    <row r="40" spans="1:53" s="105" customFormat="1" ht="15">
      <c r="A40" s="38" t="s">
        <v>239</v>
      </c>
      <c r="B40" s="38" t="s">
        <v>240</v>
      </c>
      <c r="C40" s="38" t="s">
        <v>241</v>
      </c>
      <c r="D40" s="39" t="s">
        <v>75</v>
      </c>
      <c r="E40" s="38" t="s">
        <v>177</v>
      </c>
      <c r="F40" s="40" t="s">
        <v>178</v>
      </c>
      <c r="G40" s="41">
        <v>40743</v>
      </c>
      <c r="H40" s="41">
        <v>40774</v>
      </c>
      <c r="I40" s="38">
        <f t="shared" si="44"/>
        <v>31</v>
      </c>
      <c r="J40" s="41">
        <v>40774</v>
      </c>
      <c r="K40" s="42">
        <f t="shared" si="45"/>
        <v>31</v>
      </c>
      <c r="L40" s="41">
        <v>40837</v>
      </c>
      <c r="M40" s="41">
        <v>42696</v>
      </c>
      <c r="N40" s="38">
        <f t="shared" si="46"/>
        <v>1953</v>
      </c>
      <c r="O40" s="43">
        <f t="shared" si="32"/>
        <v>5.341666666666667</v>
      </c>
      <c r="P40" s="43">
        <f t="shared" si="33"/>
        <v>61.96666666666667</v>
      </c>
      <c r="Q40" s="43">
        <f t="shared" si="34"/>
        <v>58.96666666666667</v>
      </c>
      <c r="R40" s="44" t="s">
        <v>19</v>
      </c>
      <c r="S40" s="45">
        <v>0</v>
      </c>
      <c r="T40" s="45">
        <v>0</v>
      </c>
      <c r="U40" s="45">
        <v>0</v>
      </c>
      <c r="V40" s="45">
        <v>0</v>
      </c>
      <c r="W40" s="45">
        <v>168848.83</v>
      </c>
      <c r="X40" s="45">
        <v>6</v>
      </c>
      <c r="Y40" s="45">
        <v>0</v>
      </c>
      <c r="Z40" s="45">
        <v>0</v>
      </c>
      <c r="AA40" s="45">
        <f t="shared" si="35"/>
        <v>0</v>
      </c>
      <c r="AB40" s="45">
        <v>0</v>
      </c>
      <c r="AC40" s="45">
        <v>0</v>
      </c>
      <c r="AD40" s="45">
        <f t="shared" si="36"/>
        <v>0</v>
      </c>
      <c r="AE40" s="46">
        <v>0</v>
      </c>
      <c r="AF40" s="45">
        <v>65214</v>
      </c>
      <c r="AG40" s="45">
        <v>2178</v>
      </c>
      <c r="AH40" s="45">
        <f t="shared" si="37"/>
        <v>67392</v>
      </c>
      <c r="AI40" s="45">
        <v>0</v>
      </c>
      <c r="AJ40" s="45">
        <v>0</v>
      </c>
      <c r="AK40" s="45">
        <v>0</v>
      </c>
      <c r="AL40" s="45">
        <v>0</v>
      </c>
      <c r="AM40" s="45">
        <f t="shared" si="38"/>
        <v>0</v>
      </c>
      <c r="AN40" s="45">
        <v>0</v>
      </c>
      <c r="AO40" s="45">
        <v>0</v>
      </c>
      <c r="AP40" s="47"/>
      <c r="AQ40" s="45">
        <v>156401</v>
      </c>
      <c r="AR40" s="47">
        <f t="shared" si="16"/>
        <v>0.926278257302701</v>
      </c>
      <c r="AS40" s="45">
        <f t="shared" si="39"/>
        <v>67392</v>
      </c>
      <c r="AT40" s="47">
        <f t="shared" si="40"/>
        <v>1</v>
      </c>
      <c r="AU40" s="45">
        <f t="shared" si="41"/>
        <v>0</v>
      </c>
      <c r="AV40" s="45">
        <f t="shared" si="42"/>
        <v>223793</v>
      </c>
      <c r="AW40" s="38">
        <v>12</v>
      </c>
      <c r="AX40" s="38">
        <v>42</v>
      </c>
      <c r="AY40" s="38">
        <v>0</v>
      </c>
      <c r="AZ40" s="38">
        <f t="shared" si="43"/>
        <v>54</v>
      </c>
      <c r="BA40" s="40" t="s">
        <v>91</v>
      </c>
    </row>
    <row r="41" spans="1:53" s="105" customFormat="1" ht="15">
      <c r="A41" s="38" t="s">
        <v>242</v>
      </c>
      <c r="B41" s="38" t="s">
        <v>243</v>
      </c>
      <c r="C41" s="38" t="s">
        <v>244</v>
      </c>
      <c r="D41" s="39" t="s">
        <v>253</v>
      </c>
      <c r="E41" s="38" t="s">
        <v>245</v>
      </c>
      <c r="F41" s="40" t="s">
        <v>246</v>
      </c>
      <c r="G41" s="41">
        <v>41730</v>
      </c>
      <c r="H41" s="41">
        <v>41808</v>
      </c>
      <c r="I41" s="38">
        <f t="shared" si="44"/>
        <v>78</v>
      </c>
      <c r="J41" s="41">
        <v>41808</v>
      </c>
      <c r="K41" s="42">
        <f t="shared" si="45"/>
        <v>78</v>
      </c>
      <c r="L41" s="41">
        <v>41913</v>
      </c>
      <c r="M41" s="41">
        <v>42674</v>
      </c>
      <c r="N41" s="38">
        <f t="shared" si="46"/>
        <v>944</v>
      </c>
      <c r="O41" s="43">
        <f t="shared" si="32"/>
        <v>2.5833333333333335</v>
      </c>
      <c r="P41" s="43">
        <f t="shared" si="33"/>
        <v>25.366666666666667</v>
      </c>
      <c r="Q41" s="43">
        <f t="shared" si="34"/>
        <v>22.366666666666667</v>
      </c>
      <c r="R41" s="44" t="s">
        <v>19</v>
      </c>
      <c r="S41" s="45">
        <v>0</v>
      </c>
      <c r="T41" s="45">
        <v>0</v>
      </c>
      <c r="U41" s="45">
        <v>0</v>
      </c>
      <c r="V41" s="45">
        <v>0</v>
      </c>
      <c r="W41" s="45">
        <v>75197</v>
      </c>
      <c r="X41" s="45">
        <v>3</v>
      </c>
      <c r="Y41" s="45">
        <v>2</v>
      </c>
      <c r="Z41" s="45">
        <v>1</v>
      </c>
      <c r="AA41" s="45">
        <f t="shared" si="35"/>
        <v>1</v>
      </c>
      <c r="AB41" s="45">
        <v>200</v>
      </c>
      <c r="AC41" s="45">
        <v>200</v>
      </c>
      <c r="AD41" s="45">
        <f t="shared" si="36"/>
        <v>0</v>
      </c>
      <c r="AE41" s="46">
        <f>(AD41/AB41)*100</f>
        <v>0</v>
      </c>
      <c r="AF41" s="45">
        <v>36764</v>
      </c>
      <c r="AG41" s="45">
        <v>7354</v>
      </c>
      <c r="AH41" s="45">
        <f t="shared" si="37"/>
        <v>44118</v>
      </c>
      <c r="AI41" s="45">
        <v>0</v>
      </c>
      <c r="AJ41" s="45">
        <v>0</v>
      </c>
      <c r="AK41" s="45">
        <v>0</v>
      </c>
      <c r="AL41" s="45">
        <v>0</v>
      </c>
      <c r="AM41" s="45">
        <f t="shared" si="38"/>
        <v>0</v>
      </c>
      <c r="AN41" s="45">
        <v>0</v>
      </c>
      <c r="AO41" s="45">
        <v>0</v>
      </c>
      <c r="AP41" s="47"/>
      <c r="AQ41" s="45">
        <v>75197</v>
      </c>
      <c r="AR41" s="47">
        <f t="shared" si="16"/>
        <v>1</v>
      </c>
      <c r="AS41" s="45">
        <f t="shared" si="39"/>
        <v>44118</v>
      </c>
      <c r="AT41" s="47">
        <f t="shared" si="40"/>
        <v>1</v>
      </c>
      <c r="AU41" s="45">
        <f t="shared" si="41"/>
        <v>0</v>
      </c>
      <c r="AV41" s="45">
        <f t="shared" si="42"/>
        <v>119315</v>
      </c>
      <c r="AW41" s="38">
        <v>12</v>
      </c>
      <c r="AX41" s="38">
        <v>16</v>
      </c>
      <c r="AY41" s="38">
        <v>0</v>
      </c>
      <c r="AZ41" s="38">
        <f t="shared" si="43"/>
        <v>28</v>
      </c>
      <c r="BA41" s="40" t="s">
        <v>91</v>
      </c>
    </row>
    <row r="42" spans="1:53" s="105" customFormat="1" ht="15">
      <c r="A42" s="71" t="s">
        <v>256</v>
      </c>
      <c r="B42" s="71"/>
      <c r="C42" s="71"/>
      <c r="D42" s="72"/>
      <c r="E42" s="71"/>
      <c r="F42" s="73"/>
      <c r="G42" s="74"/>
      <c r="H42" s="74"/>
      <c r="I42" s="71">
        <f>SUM(I3:I41)</f>
        <v>2321</v>
      </c>
      <c r="J42" s="74"/>
      <c r="K42" s="75">
        <f>SUM(K3:K41)</f>
        <v>2382</v>
      </c>
      <c r="L42" s="71"/>
      <c r="M42" s="71"/>
      <c r="N42" s="71">
        <f>SUM(N3:N41)</f>
        <v>66711</v>
      </c>
      <c r="O42" s="76">
        <f>SUM(O3:O41)</f>
        <v>182.63611111111118</v>
      </c>
      <c r="P42" s="76">
        <f>SUM(P3:P41)</f>
        <v>2023.3000000000002</v>
      </c>
      <c r="Q42" s="76">
        <f>SUM(Q3:Q41)</f>
        <v>1906.3000000000002</v>
      </c>
      <c r="R42" s="77" t="s">
        <v>255</v>
      </c>
      <c r="S42" s="78">
        <f aca="true" t="shared" si="47" ref="S42:AD42">SUM(S3:S41)</f>
        <v>3622875</v>
      </c>
      <c r="T42" s="78">
        <f t="shared" si="47"/>
        <v>7</v>
      </c>
      <c r="U42" s="78">
        <f t="shared" si="47"/>
        <v>4</v>
      </c>
      <c r="V42" s="78">
        <f t="shared" si="47"/>
        <v>2</v>
      </c>
      <c r="W42" s="78">
        <f t="shared" si="47"/>
        <v>18731525.639999997</v>
      </c>
      <c r="X42" s="78">
        <f t="shared" si="47"/>
        <v>369</v>
      </c>
      <c r="Y42" s="78">
        <f t="shared" si="47"/>
        <v>98</v>
      </c>
      <c r="Z42" s="78">
        <f t="shared" si="47"/>
        <v>37</v>
      </c>
      <c r="AA42" s="78">
        <f t="shared" si="47"/>
        <v>39</v>
      </c>
      <c r="AB42" s="78">
        <f t="shared" si="47"/>
        <v>7050</v>
      </c>
      <c r="AC42" s="78">
        <f t="shared" si="47"/>
        <v>3000</v>
      </c>
      <c r="AD42" s="78">
        <f t="shared" si="47"/>
        <v>4050</v>
      </c>
      <c r="AE42" s="79"/>
      <c r="AF42" s="78">
        <f>SUM(AF3:AF41)</f>
        <v>1806599.24</v>
      </c>
      <c r="AG42" s="78">
        <f>SUM(AG3:AG41)</f>
        <v>322830.8</v>
      </c>
      <c r="AH42" s="78">
        <f>SUM(AH3:AH41)</f>
        <v>2129430.04</v>
      </c>
      <c r="AI42" s="78">
        <f>SUM(AI3:AI41)</f>
        <v>349642</v>
      </c>
      <c r="AJ42" s="78">
        <f>SUM(AJ3:AJ41)</f>
        <v>198870</v>
      </c>
      <c r="AK42" s="71"/>
      <c r="AL42" s="71"/>
      <c r="AM42" s="78"/>
      <c r="AN42" s="71"/>
      <c r="AO42" s="78">
        <f>SUM(AO3:AO41)</f>
        <v>3430224</v>
      </c>
      <c r="AP42" s="80">
        <f>SUM(AP3:AP41)</f>
        <v>5.21108335628992</v>
      </c>
      <c r="AQ42" s="78">
        <f>SUM(AQ3:AQ41)</f>
        <v>8711769</v>
      </c>
      <c r="AR42" s="80">
        <f>SUM(AR3:AR41)</f>
        <v>24.096124961868412</v>
      </c>
      <c r="AS42" s="78">
        <f>SUM(AS3:AS41)</f>
        <v>2129430.04</v>
      </c>
      <c r="AT42" s="80">
        <f t="shared" si="40"/>
        <v>1</v>
      </c>
      <c r="AU42" s="78"/>
      <c r="AV42" s="78">
        <f>SUM(AV3:AV41)</f>
        <v>14819935.040000001</v>
      </c>
      <c r="AW42" s="71">
        <f>SUM(AW3:AW41)</f>
        <v>391</v>
      </c>
      <c r="AX42" s="71">
        <f>SUM(AX3:AX41)</f>
        <v>1397</v>
      </c>
      <c r="AY42" s="71">
        <f>SUM(AY3:AY41)</f>
        <v>62</v>
      </c>
      <c r="AZ42" s="71">
        <f>SUM(AZ3:AZ41)</f>
        <v>1850</v>
      </c>
      <c r="BA42" s="71"/>
    </row>
    <row r="43" spans="1:53" s="105" customFormat="1" ht="15">
      <c r="A43" s="81"/>
      <c r="B43" s="81"/>
      <c r="C43" s="81"/>
      <c r="D43" s="82"/>
      <c r="E43" s="81"/>
      <c r="F43" s="83"/>
      <c r="G43" s="84"/>
      <c r="H43" s="84"/>
      <c r="I43" s="85">
        <f>I42/39</f>
        <v>59.51282051282051</v>
      </c>
      <c r="J43" s="84"/>
      <c r="K43" s="85">
        <f>K42/39</f>
        <v>61.07692307692308</v>
      </c>
      <c r="L43" s="81"/>
      <c r="M43" s="81"/>
      <c r="N43" s="85">
        <f>N42/39</f>
        <v>1710.5384615384614</v>
      </c>
      <c r="O43" s="86">
        <f>O42/39</f>
        <v>4.68297720797721</v>
      </c>
      <c r="P43" s="86">
        <f>P42/39</f>
        <v>51.879487179487185</v>
      </c>
      <c r="Q43" s="86">
        <f>Q42/39</f>
        <v>48.879487179487185</v>
      </c>
      <c r="R43" s="87"/>
      <c r="S43" s="88">
        <f>S42/39</f>
        <v>92894.23076923077</v>
      </c>
      <c r="T43" s="88"/>
      <c r="U43" s="88"/>
      <c r="V43" s="88"/>
      <c r="W43" s="88">
        <f>W42/39</f>
        <v>480295.52923076914</v>
      </c>
      <c r="X43" s="88">
        <f>W42/X42</f>
        <v>50762.94211382113</v>
      </c>
      <c r="Y43" s="89">
        <f>Y42/30</f>
        <v>3.2666666666666666</v>
      </c>
      <c r="Z43" s="89">
        <f>Z42/39</f>
        <v>0.9487179487179487</v>
      </c>
      <c r="AA43" s="89">
        <f>AA42/39</f>
        <v>1</v>
      </c>
      <c r="AB43" s="81"/>
      <c r="AC43" s="81"/>
      <c r="AD43" s="88"/>
      <c r="AE43" s="85"/>
      <c r="AF43" s="88">
        <f>AF42/36</f>
        <v>50183.31222222222</v>
      </c>
      <c r="AG43" s="88">
        <f>AG42/36</f>
        <v>8967.522222222222</v>
      </c>
      <c r="AH43" s="88">
        <f>AH42/36</f>
        <v>59150.834444444445</v>
      </c>
      <c r="AI43" s="88">
        <f>AI42/5</f>
        <v>69928.4</v>
      </c>
      <c r="AJ43" s="88">
        <f>AJ42/5</f>
        <v>39774</v>
      </c>
      <c r="AK43" s="81"/>
      <c r="AL43" s="81"/>
      <c r="AM43" s="88"/>
      <c r="AN43" s="81"/>
      <c r="AO43" s="88">
        <f>AO42/6</f>
        <v>571704</v>
      </c>
      <c r="AP43" s="90">
        <f>AP42/6</f>
        <v>0.8685138927149866</v>
      </c>
      <c r="AQ43" s="88">
        <f>AQ42/39</f>
        <v>223378.6923076923</v>
      </c>
      <c r="AR43" s="90">
        <f>AR42/39</f>
        <v>0.617849357996626</v>
      </c>
      <c r="AS43" s="88">
        <f>AS42/36</f>
        <v>59150.834444444445</v>
      </c>
      <c r="AT43" s="90">
        <f t="shared" si="40"/>
        <v>1</v>
      </c>
      <c r="AU43" s="88"/>
      <c r="AV43" s="88">
        <f>AV42/39</f>
        <v>379998.33435897436</v>
      </c>
      <c r="AW43" s="89">
        <f>AW42/39</f>
        <v>10.025641025641026</v>
      </c>
      <c r="AX43" s="89">
        <f>AX42/39</f>
        <v>35.82051282051282</v>
      </c>
      <c r="AY43" s="89">
        <f>AY42/39</f>
        <v>1.5897435897435896</v>
      </c>
      <c r="AZ43" s="89">
        <f>AZ42/39</f>
        <v>47.43589743589744</v>
      </c>
      <c r="BA43" s="89"/>
    </row>
    <row r="44" spans="1:53" s="105" customFormat="1" ht="15">
      <c r="A44" s="81"/>
      <c r="B44" s="81"/>
      <c r="C44" s="81"/>
      <c r="D44" s="82"/>
      <c r="E44" s="81"/>
      <c r="F44" s="83"/>
      <c r="G44" s="84"/>
      <c r="H44" s="84"/>
      <c r="I44" s="81"/>
      <c r="J44" s="84"/>
      <c r="K44" s="91"/>
      <c r="L44" s="81"/>
      <c r="M44" s="81"/>
      <c r="N44" s="81"/>
      <c r="O44" s="86"/>
      <c r="P44" s="86"/>
      <c r="Q44" s="86"/>
      <c r="R44" s="87"/>
      <c r="S44" s="88">
        <f>S42/6</f>
        <v>603812.5</v>
      </c>
      <c r="T44" s="88"/>
      <c r="U44" s="88"/>
      <c r="V44" s="88"/>
      <c r="W44" s="88"/>
      <c r="X44" s="88">
        <f>X42/39</f>
        <v>9.461538461538462</v>
      </c>
      <c r="Y44" s="88"/>
      <c r="Z44" s="88"/>
      <c r="AA44" s="88"/>
      <c r="AB44" s="81"/>
      <c r="AC44" s="81"/>
      <c r="AD44" s="88"/>
      <c r="AE44" s="85"/>
      <c r="AF44" s="88"/>
      <c r="AG44" s="88"/>
      <c r="AH44" s="88"/>
      <c r="AI44" s="81"/>
      <c r="AJ44" s="81"/>
      <c r="AK44" s="81"/>
      <c r="AL44" s="81"/>
      <c r="AM44" s="88"/>
      <c r="AN44" s="81"/>
      <c r="AO44" s="88"/>
      <c r="AP44" s="90"/>
      <c r="AQ44" s="81"/>
      <c r="AR44" s="89"/>
      <c r="AS44" s="88"/>
      <c r="AT44" s="90"/>
      <c r="AU44" s="88"/>
      <c r="AV44" s="88"/>
      <c r="AW44" s="81"/>
      <c r="AX44" s="81"/>
      <c r="AY44" s="81"/>
      <c r="AZ44" s="81"/>
      <c r="BA44" s="81"/>
    </row>
    <row r="45" spans="1:53" s="103" customFormat="1" ht="15">
      <c r="A45" s="96" t="s">
        <v>0</v>
      </c>
      <c r="B45" s="97"/>
      <c r="C45" s="97"/>
      <c r="D45" s="97"/>
      <c r="E45" s="98" t="s">
        <v>4</v>
      </c>
      <c r="F45" s="99"/>
      <c r="G45" s="100" t="s">
        <v>11</v>
      </c>
      <c r="H45" s="100"/>
      <c r="I45" s="100"/>
      <c r="J45" s="100"/>
      <c r="K45" s="100"/>
      <c r="L45" s="100"/>
      <c r="M45" s="100"/>
      <c r="N45" s="100"/>
      <c r="O45" s="100"/>
      <c r="P45" s="37"/>
      <c r="Q45" s="37"/>
      <c r="R45" s="4" t="s">
        <v>16</v>
      </c>
      <c r="S45" s="101" t="s">
        <v>18</v>
      </c>
      <c r="T45" s="101"/>
      <c r="U45" s="101"/>
      <c r="V45" s="101"/>
      <c r="W45" s="101"/>
      <c r="X45" s="101"/>
      <c r="Y45" s="101"/>
      <c r="Z45" s="101"/>
      <c r="AA45" s="101"/>
      <c r="AB45" s="102" t="s">
        <v>25</v>
      </c>
      <c r="AC45" s="102"/>
      <c r="AD45" s="102"/>
      <c r="AE45" s="102"/>
      <c r="AF45" s="96" t="s">
        <v>26</v>
      </c>
      <c r="AG45" s="96"/>
      <c r="AH45" s="96"/>
      <c r="AI45" s="92" t="s">
        <v>29</v>
      </c>
      <c r="AJ45" s="92"/>
      <c r="AK45" s="93" t="s">
        <v>33</v>
      </c>
      <c r="AL45" s="93"/>
      <c r="AM45" s="93"/>
      <c r="AN45" s="93"/>
      <c r="AO45" s="94" t="s">
        <v>79</v>
      </c>
      <c r="AP45" s="94"/>
      <c r="AQ45" s="94"/>
      <c r="AR45" s="94"/>
      <c r="AS45" s="94"/>
      <c r="AT45" s="94"/>
      <c r="AU45" s="94"/>
      <c r="AV45" s="94"/>
      <c r="AW45" s="95" t="s">
        <v>37</v>
      </c>
      <c r="AX45" s="95"/>
      <c r="AY45" s="95"/>
      <c r="AZ45" s="95"/>
      <c r="BA45" s="29" t="s">
        <v>90</v>
      </c>
    </row>
    <row r="46" spans="1:53" s="104" customFormat="1" ht="15">
      <c r="A46" s="35" t="s">
        <v>3</v>
      </c>
      <c r="B46" s="35" t="s">
        <v>1</v>
      </c>
      <c r="C46" s="35" t="s">
        <v>6</v>
      </c>
      <c r="D46" s="25" t="s">
        <v>63</v>
      </c>
      <c r="E46" s="36" t="s">
        <v>5</v>
      </c>
      <c r="F46" s="28">
        <v>41087</v>
      </c>
      <c r="G46" s="6" t="s">
        <v>2</v>
      </c>
      <c r="H46" s="6" t="s">
        <v>7</v>
      </c>
      <c r="I46" s="7" t="s">
        <v>8</v>
      </c>
      <c r="J46" s="6" t="s">
        <v>9</v>
      </c>
      <c r="K46" s="8" t="s">
        <v>10</v>
      </c>
      <c r="L46" s="7" t="s">
        <v>12</v>
      </c>
      <c r="M46" s="7" t="s">
        <v>13</v>
      </c>
      <c r="N46" s="7" t="s">
        <v>14</v>
      </c>
      <c r="O46" s="9" t="s">
        <v>15</v>
      </c>
      <c r="P46" s="9" t="s">
        <v>69</v>
      </c>
      <c r="Q46" s="9" t="s">
        <v>70</v>
      </c>
      <c r="R46" s="10" t="s">
        <v>17</v>
      </c>
      <c r="S46" s="15" t="s">
        <v>20</v>
      </c>
      <c r="T46" s="15" t="s">
        <v>21</v>
      </c>
      <c r="U46" s="15" t="s">
        <v>41</v>
      </c>
      <c r="V46" s="15" t="s">
        <v>42</v>
      </c>
      <c r="W46" s="15" t="s">
        <v>22</v>
      </c>
      <c r="X46" s="15" t="s">
        <v>36</v>
      </c>
      <c r="Y46" s="15" t="s">
        <v>41</v>
      </c>
      <c r="Z46" s="15" t="s">
        <v>42</v>
      </c>
      <c r="AA46" s="15" t="s">
        <v>55</v>
      </c>
      <c r="AB46" s="12" t="s">
        <v>23</v>
      </c>
      <c r="AC46" s="12" t="s">
        <v>24</v>
      </c>
      <c r="AD46" s="12" t="s">
        <v>54</v>
      </c>
      <c r="AE46" s="26" t="s">
        <v>53</v>
      </c>
      <c r="AF46" s="19" t="s">
        <v>27</v>
      </c>
      <c r="AG46" s="19" t="s">
        <v>28</v>
      </c>
      <c r="AH46" s="35" t="s">
        <v>44</v>
      </c>
      <c r="AI46" s="13" t="s">
        <v>30</v>
      </c>
      <c r="AJ46" s="13" t="s">
        <v>31</v>
      </c>
      <c r="AK46" s="14" t="s">
        <v>34</v>
      </c>
      <c r="AL46" s="14" t="s">
        <v>45</v>
      </c>
      <c r="AM46" s="14" t="s">
        <v>46</v>
      </c>
      <c r="AN46" s="14" t="s">
        <v>35</v>
      </c>
      <c r="AO46" s="24" t="s">
        <v>47</v>
      </c>
      <c r="AP46" s="20" t="s">
        <v>48</v>
      </c>
      <c r="AQ46" s="18" t="s">
        <v>49</v>
      </c>
      <c r="AR46" s="22" t="s">
        <v>50</v>
      </c>
      <c r="AS46" s="18" t="s">
        <v>51</v>
      </c>
      <c r="AT46" s="20" t="s">
        <v>52</v>
      </c>
      <c r="AU46" s="18" t="s">
        <v>32</v>
      </c>
      <c r="AV46" s="18" t="s">
        <v>56</v>
      </c>
      <c r="AW46" s="17" t="s">
        <v>38</v>
      </c>
      <c r="AX46" s="17" t="s">
        <v>39</v>
      </c>
      <c r="AY46" s="17" t="s">
        <v>40</v>
      </c>
      <c r="AZ46" s="17" t="s">
        <v>43</v>
      </c>
      <c r="BA46" s="30" t="s">
        <v>92</v>
      </c>
    </row>
    <row r="47" spans="4:48" ht="15">
      <c r="D47" s="34"/>
      <c r="AD47" s="16"/>
      <c r="AM47" s="16"/>
      <c r="AS47" s="16"/>
      <c r="AU47" s="16"/>
      <c r="AV47" s="16"/>
    </row>
    <row r="48" spans="4:48" ht="15">
      <c r="D48" s="34"/>
      <c r="AD48" s="16"/>
      <c r="AM48" s="16"/>
      <c r="AS48" s="16"/>
      <c r="AU48" s="16"/>
      <c r="AV48" s="16"/>
    </row>
    <row r="49" spans="4:48" ht="15">
      <c r="D49" s="34"/>
      <c r="AD49" s="16"/>
      <c r="AM49" s="16"/>
      <c r="AS49" s="16"/>
      <c r="AU49" s="16"/>
      <c r="AV49" s="16"/>
    </row>
    <row r="50" spans="4:48" ht="15">
      <c r="D50" s="34"/>
      <c r="AD50" s="16"/>
      <c r="AM50" s="16"/>
      <c r="AS50" s="16"/>
      <c r="AU50" s="16"/>
      <c r="AV50" s="16"/>
    </row>
    <row r="51" spans="4:48" ht="15">
      <c r="D51" s="34"/>
      <c r="AD51" s="16"/>
      <c r="AM51" s="16"/>
      <c r="AQ51" s="16"/>
      <c r="AR51" s="16"/>
      <c r="AS51" s="21"/>
      <c r="AU51" s="16"/>
      <c r="AV51" s="16"/>
    </row>
    <row r="52" spans="4:48" ht="15">
      <c r="D52" s="34"/>
      <c r="AD52" s="16"/>
      <c r="AM52" s="16"/>
      <c r="AS52" s="16"/>
      <c r="AU52" s="16"/>
      <c r="AV52" s="16"/>
    </row>
    <row r="53" spans="4:48" ht="15">
      <c r="D53" s="34"/>
      <c r="AD53" s="16"/>
      <c r="AM53" s="16"/>
      <c r="AS53" s="16"/>
      <c r="AU53" s="16"/>
      <c r="AV53" s="16"/>
    </row>
    <row r="54" spans="4:48" ht="15">
      <c r="D54" s="34"/>
      <c r="AD54" s="16"/>
      <c r="AM54" s="16"/>
      <c r="AS54" s="16"/>
      <c r="AU54" s="16"/>
      <c r="AV54" s="16"/>
    </row>
    <row r="55" spans="4:48" ht="15">
      <c r="D55" s="34"/>
      <c r="AD55" s="16"/>
      <c r="AM55" s="16"/>
      <c r="AS55" s="16"/>
      <c r="AU55" s="16"/>
      <c r="AV55" s="16"/>
    </row>
    <row r="56" spans="4:48" ht="15">
      <c r="D56" s="34"/>
      <c r="AD56" s="16"/>
      <c r="AM56" s="16"/>
      <c r="AS56" s="16"/>
      <c r="AU56" s="16"/>
      <c r="AV56" s="16"/>
    </row>
    <row r="57" spans="4:48" ht="15">
      <c r="D57" s="34"/>
      <c r="AD57" s="16"/>
      <c r="AM57" s="16"/>
      <c r="AS57" s="16"/>
      <c r="AU57" s="16"/>
      <c r="AV57" s="16"/>
    </row>
    <row r="58" spans="4:48" ht="15">
      <c r="D58" s="34"/>
      <c r="AD58" s="16"/>
      <c r="AM58" s="16"/>
      <c r="AS58" s="16"/>
      <c r="AU58" s="16"/>
      <c r="AV58" s="16"/>
    </row>
    <row r="59" spans="4:48" ht="15">
      <c r="D59" s="34"/>
      <c r="AD59" s="16"/>
      <c r="AM59" s="16"/>
      <c r="AS59" s="16"/>
      <c r="AU59" s="16"/>
      <c r="AV59" s="16"/>
    </row>
    <row r="60" spans="4:48" ht="15">
      <c r="D60" s="34"/>
      <c r="AD60" s="16"/>
      <c r="AM60" s="16"/>
      <c r="AS60" s="16"/>
      <c r="AU60" s="16"/>
      <c r="AV60" s="16"/>
    </row>
    <row r="61" spans="4:48" ht="15">
      <c r="D61" s="34"/>
      <c r="AD61" s="16"/>
      <c r="AM61" s="16"/>
      <c r="AS61" s="16"/>
      <c r="AU61" s="16"/>
      <c r="AV61" s="16"/>
    </row>
    <row r="62" spans="4:48" ht="15">
      <c r="D62" s="34"/>
      <c r="AD62" s="16"/>
      <c r="AM62" s="16"/>
      <c r="AS62" s="16"/>
      <c r="AU62" s="16"/>
      <c r="AV62" s="16"/>
    </row>
    <row r="63" spans="4:48" ht="15">
      <c r="D63" s="34"/>
      <c r="AD63" s="16"/>
      <c r="AM63" s="16"/>
      <c r="AS63" s="16"/>
      <c r="AU63" s="16"/>
      <c r="AV63" s="16"/>
    </row>
    <row r="64" spans="4:48" ht="15">
      <c r="D64" s="34"/>
      <c r="AD64" s="16"/>
      <c r="AM64" s="16"/>
      <c r="AS64" s="16"/>
      <c r="AU64" s="16"/>
      <c r="AV64" s="16"/>
    </row>
    <row r="65" spans="4:48" ht="15">
      <c r="D65" s="34"/>
      <c r="AD65" s="16"/>
      <c r="AM65" s="16"/>
      <c r="AS65" s="16"/>
      <c r="AU65" s="16"/>
      <c r="AV65" s="16"/>
    </row>
    <row r="66" spans="4:48" ht="15">
      <c r="D66" s="34"/>
      <c r="AD66" s="16"/>
      <c r="AM66" s="16"/>
      <c r="AS66" s="16"/>
      <c r="AU66" s="16"/>
      <c r="AV66" s="16"/>
    </row>
    <row r="67" spans="4:48" ht="15">
      <c r="D67" s="34"/>
      <c r="AD67" s="16"/>
      <c r="AM67" s="16"/>
      <c r="AS67" s="16"/>
      <c r="AU67" s="16"/>
      <c r="AV67" s="16"/>
    </row>
    <row r="68" spans="4:48" ht="15">
      <c r="D68" s="34"/>
      <c r="AD68" s="16"/>
      <c r="AM68" s="16"/>
      <c r="AS68" s="16"/>
      <c r="AU68" s="16"/>
      <c r="AV68" s="16"/>
    </row>
    <row r="69" spans="4:48" ht="15">
      <c r="D69" s="34"/>
      <c r="AD69" s="16"/>
      <c r="AM69" s="16"/>
      <c r="AS69" s="16"/>
      <c r="AU69" s="16"/>
      <c r="AV69" s="16"/>
    </row>
    <row r="70" spans="4:48" ht="15">
      <c r="D70" s="34"/>
      <c r="AD70" s="16"/>
      <c r="AM70" s="16"/>
      <c r="AS70" s="16"/>
      <c r="AU70" s="16"/>
      <c r="AV70" s="16"/>
    </row>
    <row r="71" spans="4:48" ht="15">
      <c r="D71" s="34"/>
      <c r="AD71" s="16"/>
      <c r="AM71" s="16"/>
      <c r="AS71" s="16"/>
      <c r="AU71" s="16"/>
      <c r="AV71" s="16"/>
    </row>
    <row r="72" spans="4:48" ht="15">
      <c r="D72" s="34"/>
      <c r="AD72" s="16"/>
      <c r="AM72" s="16"/>
      <c r="AS72" s="16"/>
      <c r="AU72" s="16"/>
      <c r="AV72" s="16"/>
    </row>
    <row r="73" spans="4:48" ht="15">
      <c r="D73" s="34"/>
      <c r="AD73" s="16"/>
      <c r="AM73" s="16"/>
      <c r="AS73" s="16"/>
      <c r="AU73" s="16"/>
      <c r="AV73" s="16"/>
    </row>
    <row r="74" spans="4:48" ht="15">
      <c r="D74" s="34"/>
      <c r="AD74" s="16"/>
      <c r="AM74" s="16"/>
      <c r="AS74" s="16"/>
      <c r="AU74" s="16"/>
      <c r="AV74" s="16"/>
    </row>
    <row r="75" spans="4:48" ht="15">
      <c r="D75" s="34"/>
      <c r="AD75" s="16"/>
      <c r="AM75" s="16"/>
      <c r="AS75" s="16"/>
      <c r="AU75" s="16"/>
      <c r="AV75" s="16"/>
    </row>
    <row r="76" spans="4:48" ht="15">
      <c r="D76" s="34"/>
      <c r="AD76" s="16"/>
      <c r="AM76" s="16"/>
      <c r="AS76" s="16"/>
      <c r="AU76" s="16"/>
      <c r="AV76" s="16"/>
    </row>
    <row r="77" spans="4:48" ht="15">
      <c r="D77" s="34"/>
      <c r="AD77" s="16"/>
      <c r="AM77" s="16"/>
      <c r="AS77" s="16"/>
      <c r="AU77" s="16"/>
      <c r="AV77" s="16"/>
    </row>
    <row r="78" spans="4:48" ht="15">
      <c r="D78" s="34"/>
      <c r="AD78" s="16"/>
      <c r="AM78" s="16"/>
      <c r="AS78" s="16"/>
      <c r="AU78" s="16"/>
      <c r="AV78" s="16"/>
    </row>
    <row r="79" spans="4:48" ht="15">
      <c r="D79" s="34"/>
      <c r="AD79" s="16"/>
      <c r="AM79" s="16"/>
      <c r="AS79" s="16"/>
      <c r="AU79" s="16"/>
      <c r="AV79" s="16"/>
    </row>
    <row r="80" spans="4:48" ht="15">
      <c r="D80" s="34"/>
      <c r="AD80" s="16"/>
      <c r="AM80" s="16"/>
      <c r="AS80" s="16"/>
      <c r="AU80" s="16"/>
      <c r="AV80" s="16"/>
    </row>
    <row r="81" spans="4:48" ht="15">
      <c r="D81" s="34"/>
      <c r="AD81" s="16"/>
      <c r="AM81" s="16"/>
      <c r="AS81" s="16"/>
      <c r="AU81" s="16"/>
      <c r="AV81" s="16"/>
    </row>
    <row r="82" spans="4:48" ht="15">
      <c r="D82" s="34"/>
      <c r="AD82" s="16"/>
      <c r="AM82" s="16"/>
      <c r="AS82" s="16"/>
      <c r="AU82" s="16"/>
      <c r="AV82" s="16"/>
    </row>
    <row r="83" spans="4:48" ht="15">
      <c r="D83" s="34"/>
      <c r="AD83" s="16"/>
      <c r="AM83" s="16"/>
      <c r="AS83" s="16"/>
      <c r="AU83" s="16"/>
      <c r="AV83" s="16"/>
    </row>
    <row r="84" spans="4:48" ht="15">
      <c r="D84" s="34"/>
      <c r="AD84" s="16"/>
      <c r="AM84" s="16"/>
      <c r="AS84" s="16"/>
      <c r="AU84" s="16"/>
      <c r="AV84" s="16"/>
    </row>
    <row r="85" spans="4:48" ht="15">
      <c r="D85" s="34"/>
      <c r="AD85" s="16"/>
      <c r="AM85" s="16"/>
      <c r="AS85" s="16"/>
      <c r="AU85" s="16"/>
      <c r="AV85" s="16"/>
    </row>
    <row r="86" spans="4:48" ht="15">
      <c r="D86" s="34"/>
      <c r="AD86" s="16"/>
      <c r="AM86" s="16"/>
      <c r="AS86" s="16"/>
      <c r="AU86" s="16"/>
      <c r="AV86" s="16"/>
    </row>
    <row r="87" spans="4:48" ht="15">
      <c r="D87" s="34"/>
      <c r="AD87" s="16"/>
      <c r="AM87" s="16"/>
      <c r="AS87" s="16"/>
      <c r="AU87" s="16"/>
      <c r="AV87" s="16"/>
    </row>
    <row r="88" spans="4:48" ht="15">
      <c r="D88" s="34"/>
      <c r="AD88" s="16"/>
      <c r="AM88" s="16"/>
      <c r="AS88" s="16"/>
      <c r="AU88" s="16"/>
      <c r="AV88" s="16"/>
    </row>
    <row r="89" spans="4:48" ht="15">
      <c r="D89" s="34"/>
      <c r="AD89" s="16"/>
      <c r="AM89" s="16"/>
      <c r="AS89" s="16"/>
      <c r="AU89" s="16"/>
      <c r="AV89" s="16"/>
    </row>
    <row r="90" spans="4:48" ht="15">
      <c r="D90" s="34"/>
      <c r="AD90" s="16"/>
      <c r="AM90" s="16"/>
      <c r="AS90" s="16"/>
      <c r="AU90" s="16"/>
      <c r="AV90" s="16"/>
    </row>
    <row r="91" spans="4:48" ht="15">
      <c r="D91" s="34"/>
      <c r="AD91" s="16"/>
      <c r="AM91" s="16"/>
      <c r="AS91" s="16"/>
      <c r="AU91" s="16"/>
      <c r="AV91" s="16"/>
    </row>
    <row r="92" spans="4:48" ht="15">
      <c r="D92" s="34"/>
      <c r="AD92" s="16"/>
      <c r="AM92" s="16"/>
      <c r="AS92" s="16"/>
      <c r="AU92" s="16"/>
      <c r="AV92" s="16"/>
    </row>
    <row r="93" spans="4:48" ht="15">
      <c r="D93" s="34"/>
      <c r="AD93" s="16"/>
      <c r="AM93" s="16"/>
      <c r="AS93" s="16"/>
      <c r="AU93" s="16"/>
      <c r="AV93" s="16"/>
    </row>
    <row r="94" spans="4:48" ht="15">
      <c r="D94" s="34"/>
      <c r="AD94" s="16"/>
      <c r="AM94" s="16"/>
      <c r="AS94" s="16"/>
      <c r="AU94" s="16"/>
      <c r="AV94" s="16"/>
    </row>
    <row r="95" spans="4:48" ht="15">
      <c r="D95" s="34"/>
      <c r="AD95" s="16"/>
      <c r="AM95" s="16"/>
      <c r="AS95" s="16"/>
      <c r="AU95" s="16"/>
      <c r="AV95" s="16"/>
    </row>
    <row r="96" spans="4:48" ht="15">
      <c r="D96" s="34"/>
      <c r="AD96" s="16"/>
      <c r="AM96" s="16"/>
      <c r="AS96" s="16"/>
      <c r="AU96" s="16"/>
      <c r="AV96" s="16"/>
    </row>
    <row r="97" spans="4:48" ht="15">
      <c r="D97" s="34"/>
      <c r="AD97" s="16"/>
      <c r="AM97" s="16"/>
      <c r="AS97" s="16"/>
      <c r="AU97" s="16"/>
      <c r="AV97" s="16"/>
    </row>
    <row r="98" spans="4:48" ht="15">
      <c r="D98" s="34"/>
      <c r="AD98" s="16"/>
      <c r="AM98" s="16"/>
      <c r="AS98" s="16"/>
      <c r="AU98" s="16"/>
      <c r="AV98" s="16"/>
    </row>
    <row r="99" spans="4:48" ht="15">
      <c r="D99" s="34"/>
      <c r="AD99" s="16"/>
      <c r="AM99" s="16"/>
      <c r="AS99" s="16"/>
      <c r="AU99" s="16"/>
      <c r="AV99" s="16"/>
    </row>
    <row r="100" spans="4:48" ht="15">
      <c r="D100" s="34"/>
      <c r="AD100" s="16"/>
      <c r="AM100" s="16"/>
      <c r="AS100" s="16"/>
      <c r="AU100" s="16"/>
      <c r="AV100" s="16"/>
    </row>
    <row r="101" spans="4:48" ht="15">
      <c r="D101" s="34"/>
      <c r="AD101" s="16"/>
      <c r="AM101" s="16"/>
      <c r="AS101" s="16"/>
      <c r="AU101" s="16"/>
      <c r="AV101" s="16"/>
    </row>
    <row r="102" spans="4:48" ht="15">
      <c r="D102" s="34"/>
      <c r="AD102" s="16"/>
      <c r="AM102" s="16"/>
      <c r="AS102" s="16"/>
      <c r="AU102" s="16"/>
      <c r="AV102" s="16"/>
    </row>
    <row r="103" spans="4:48" ht="15">
      <c r="D103" s="34"/>
      <c r="AD103" s="16"/>
      <c r="AM103" s="16"/>
      <c r="AS103" s="16"/>
      <c r="AU103" s="16"/>
      <c r="AV103" s="16"/>
    </row>
    <row r="104" spans="4:48" ht="15">
      <c r="D104" s="34"/>
      <c r="AD104" s="16"/>
      <c r="AM104" s="16"/>
      <c r="AS104" s="16"/>
      <c r="AU104" s="16"/>
      <c r="AV104" s="16"/>
    </row>
    <row r="105" spans="4:48" ht="15">
      <c r="D105" s="34"/>
      <c r="AD105" s="16"/>
      <c r="AM105" s="16"/>
      <c r="AS105" s="16"/>
      <c r="AU105" s="16"/>
      <c r="AV105" s="16"/>
    </row>
    <row r="106" spans="4:48" ht="15">
      <c r="D106" s="34"/>
      <c r="AD106" s="16"/>
      <c r="AM106" s="16"/>
      <c r="AS106" s="16"/>
      <c r="AU106" s="16"/>
      <c r="AV106" s="16"/>
    </row>
    <row r="107" spans="4:48" ht="15">
      <c r="D107" s="34"/>
      <c r="AD107" s="16"/>
      <c r="AM107" s="16"/>
      <c r="AS107" s="16"/>
      <c r="AU107" s="16"/>
      <c r="AV107" s="16"/>
    </row>
    <row r="108" spans="4:48" ht="15">
      <c r="D108" s="34"/>
      <c r="AD108" s="16"/>
      <c r="AM108" s="16"/>
      <c r="AS108" s="16"/>
      <c r="AU108" s="16"/>
      <c r="AV108" s="16"/>
    </row>
    <row r="109" spans="4:48" ht="15">
      <c r="D109" s="34"/>
      <c r="AD109" s="16"/>
      <c r="AM109" s="16"/>
      <c r="AS109" s="16"/>
      <c r="AU109" s="16"/>
      <c r="AV109" s="16"/>
    </row>
    <row r="110" spans="4:48" ht="15">
      <c r="D110" s="34"/>
      <c r="AD110" s="16"/>
      <c r="AM110" s="16"/>
      <c r="AS110" s="16"/>
      <c r="AU110" s="16"/>
      <c r="AV110" s="16"/>
    </row>
    <row r="111" spans="4:48" ht="15">
      <c r="D111" s="34"/>
      <c r="AD111" s="16"/>
      <c r="AM111" s="16"/>
      <c r="AS111" s="16"/>
      <c r="AU111" s="16"/>
      <c r="AV111" s="16"/>
    </row>
    <row r="112" spans="4:48" ht="15">
      <c r="D112" s="34"/>
      <c r="AD112" s="16"/>
      <c r="AM112" s="16"/>
      <c r="AS112" s="16"/>
      <c r="AU112" s="16"/>
      <c r="AV112" s="16"/>
    </row>
    <row r="113" spans="4:48" ht="15">
      <c r="D113" s="34"/>
      <c r="AD113" s="16"/>
      <c r="AM113" s="16"/>
      <c r="AS113" s="16"/>
      <c r="AU113" s="16"/>
      <c r="AV113" s="16"/>
    </row>
    <row r="114" spans="4:48" ht="15">
      <c r="D114" s="34"/>
      <c r="AD114" s="16"/>
      <c r="AM114" s="16"/>
      <c r="AS114" s="16"/>
      <c r="AU114" s="16"/>
      <c r="AV114" s="16"/>
    </row>
    <row r="115" spans="4:48" ht="15">
      <c r="D115" s="34"/>
      <c r="AD115" s="16"/>
      <c r="AM115" s="16"/>
      <c r="AS115" s="16"/>
      <c r="AU115" s="16"/>
      <c r="AV115" s="16"/>
    </row>
    <row r="116" spans="4:48" ht="15">
      <c r="D116" s="34"/>
      <c r="AD116" s="16"/>
      <c r="AM116" s="16"/>
      <c r="AS116" s="16"/>
      <c r="AU116" s="16"/>
      <c r="AV116" s="16"/>
    </row>
    <row r="117" spans="4:48" ht="15">
      <c r="D117" s="34"/>
      <c r="AD117" s="16"/>
      <c r="AM117" s="16"/>
      <c r="AS117" s="16"/>
      <c r="AU117" s="16"/>
      <c r="AV117" s="16"/>
    </row>
    <row r="118" spans="4:48" ht="15">
      <c r="D118" s="34"/>
      <c r="AD118" s="16"/>
      <c r="AM118" s="16"/>
      <c r="AS118" s="16"/>
      <c r="AU118" s="16"/>
      <c r="AV118" s="16"/>
    </row>
    <row r="119" spans="4:48" ht="15">
      <c r="D119" s="34"/>
      <c r="AD119" s="16"/>
      <c r="AM119" s="16"/>
      <c r="AS119" s="16"/>
      <c r="AU119" s="16"/>
      <c r="AV119" s="16"/>
    </row>
    <row r="120" spans="4:48" ht="15">
      <c r="D120" s="34"/>
      <c r="AD120" s="16"/>
      <c r="AM120" s="16"/>
      <c r="AS120" s="16"/>
      <c r="AU120" s="16"/>
      <c r="AV120" s="16"/>
    </row>
    <row r="121" spans="4:48" ht="15">
      <c r="D121" s="34"/>
      <c r="AD121" s="16"/>
      <c r="AM121" s="16"/>
      <c r="AS121" s="16"/>
      <c r="AU121" s="16"/>
      <c r="AV121" s="16"/>
    </row>
    <row r="122" spans="4:48" ht="15">
      <c r="D122" s="34"/>
      <c r="AD122" s="16"/>
      <c r="AM122" s="16"/>
      <c r="AS122" s="16"/>
      <c r="AU122" s="16"/>
      <c r="AV122" s="16"/>
    </row>
    <row r="123" spans="4:48" ht="15">
      <c r="D123" s="34"/>
      <c r="AD123" s="16"/>
      <c r="AM123" s="16"/>
      <c r="AS123" s="16"/>
      <c r="AU123" s="16"/>
      <c r="AV123" s="16"/>
    </row>
    <row r="124" spans="4:48" ht="15">
      <c r="D124" s="34"/>
      <c r="AD124" s="16"/>
      <c r="AM124" s="16"/>
      <c r="AS124" s="16"/>
      <c r="AU124" s="16"/>
      <c r="AV124" s="16"/>
    </row>
    <row r="125" spans="4:48" ht="15">
      <c r="D125" s="34"/>
      <c r="AD125" s="16"/>
      <c r="AM125" s="16"/>
      <c r="AS125" s="16"/>
      <c r="AU125" s="16"/>
      <c r="AV125" s="16"/>
    </row>
    <row r="126" spans="4:48" ht="15">
      <c r="D126" s="34"/>
      <c r="AD126" s="16"/>
      <c r="AM126" s="16"/>
      <c r="AS126" s="16"/>
      <c r="AU126" s="16"/>
      <c r="AV126" s="16"/>
    </row>
    <row r="127" spans="4:48" ht="15">
      <c r="D127" s="34"/>
      <c r="AD127" s="16"/>
      <c r="AM127" s="16"/>
      <c r="AS127" s="16"/>
      <c r="AU127" s="16"/>
      <c r="AV127" s="16"/>
    </row>
    <row r="128" spans="4:48" ht="15">
      <c r="D128" s="34"/>
      <c r="AD128" s="16"/>
      <c r="AM128" s="16"/>
      <c r="AS128" s="16"/>
      <c r="AU128" s="16"/>
      <c r="AV128" s="16"/>
    </row>
    <row r="129" spans="4:48" ht="15">
      <c r="D129" s="34"/>
      <c r="AD129" s="16"/>
      <c r="AM129" s="16"/>
      <c r="AS129" s="16"/>
      <c r="AU129" s="16"/>
      <c r="AV129" s="16"/>
    </row>
    <row r="130" spans="4:48" ht="15">
      <c r="D130" s="34"/>
      <c r="AD130" s="16"/>
      <c r="AM130" s="16"/>
      <c r="AS130" s="16"/>
      <c r="AU130" s="16"/>
      <c r="AV130" s="16"/>
    </row>
    <row r="131" spans="4:48" ht="15">
      <c r="D131" s="34"/>
      <c r="AD131" s="16"/>
      <c r="AM131" s="16"/>
      <c r="AS131" s="16"/>
      <c r="AU131" s="16"/>
      <c r="AV131" s="16"/>
    </row>
    <row r="132" spans="4:48" ht="15">
      <c r="D132" s="34"/>
      <c r="AD132" s="16"/>
      <c r="AM132" s="16"/>
      <c r="AS132" s="16"/>
      <c r="AU132" s="16"/>
      <c r="AV132" s="16"/>
    </row>
    <row r="133" spans="4:48" ht="15">
      <c r="D133" s="34"/>
      <c r="AD133" s="16"/>
      <c r="AM133" s="16"/>
      <c r="AS133" s="16"/>
      <c r="AU133" s="16"/>
      <c r="AV133" s="16"/>
    </row>
    <row r="134" spans="4:48" ht="15">
      <c r="D134" s="34"/>
      <c r="AD134" s="16"/>
      <c r="AM134" s="16"/>
      <c r="AS134" s="16"/>
      <c r="AU134" s="16"/>
      <c r="AV134" s="16"/>
    </row>
    <row r="135" spans="4:48" ht="15">
      <c r="D135" s="34"/>
      <c r="AD135" s="16"/>
      <c r="AM135" s="16"/>
      <c r="AS135" s="16"/>
      <c r="AU135" s="16"/>
      <c r="AV135" s="16"/>
    </row>
    <row r="136" spans="4:48" ht="15">
      <c r="D136" s="34"/>
      <c r="AD136" s="16"/>
      <c r="AM136" s="16"/>
      <c r="AS136" s="16"/>
      <c r="AU136" s="16"/>
      <c r="AV136" s="16"/>
    </row>
    <row r="137" spans="4:48" ht="15">
      <c r="D137" s="34"/>
      <c r="AD137" s="16"/>
      <c r="AM137" s="16"/>
      <c r="AS137" s="16"/>
      <c r="AU137" s="16"/>
      <c r="AV137" s="16"/>
    </row>
    <row r="138" spans="4:48" ht="15">
      <c r="D138" s="34"/>
      <c r="AD138" s="16"/>
      <c r="AM138" s="16"/>
      <c r="AS138" s="16"/>
      <c r="AU138" s="16"/>
      <c r="AV138" s="16"/>
    </row>
    <row r="139" spans="4:48" ht="15">
      <c r="D139" s="34"/>
      <c r="AD139" s="16"/>
      <c r="AM139" s="16"/>
      <c r="AS139" s="16"/>
      <c r="AU139" s="16"/>
      <c r="AV139" s="16"/>
    </row>
    <row r="140" spans="4:48" ht="15">
      <c r="D140" s="34"/>
      <c r="AD140" s="16"/>
      <c r="AM140" s="16"/>
      <c r="AS140" s="16"/>
      <c r="AU140" s="16"/>
      <c r="AV140" s="16"/>
    </row>
    <row r="141" spans="4:48" ht="15">
      <c r="D141" s="34"/>
      <c r="AD141" s="16"/>
      <c r="AM141" s="16"/>
      <c r="AS141" s="16"/>
      <c r="AU141" s="16"/>
      <c r="AV141" s="16"/>
    </row>
    <row r="142" spans="4:48" ht="15">
      <c r="D142" s="34"/>
      <c r="AD142" s="16"/>
      <c r="AM142" s="16"/>
      <c r="AS142" s="16"/>
      <c r="AU142" s="16"/>
      <c r="AV142" s="16"/>
    </row>
    <row r="143" spans="4:48" ht="15">
      <c r="D143" s="34"/>
      <c r="AD143" s="16"/>
      <c r="AM143" s="16"/>
      <c r="AS143" s="16"/>
      <c r="AU143" s="16"/>
      <c r="AV143" s="16"/>
    </row>
    <row r="144" spans="4:48" ht="15">
      <c r="D144" s="34"/>
      <c r="AD144" s="16"/>
      <c r="AM144" s="16"/>
      <c r="AS144" s="16"/>
      <c r="AU144" s="16"/>
      <c r="AV144" s="16"/>
    </row>
    <row r="145" spans="4:48" ht="15">
      <c r="D145" s="34"/>
      <c r="AD145" s="16"/>
      <c r="AM145" s="16"/>
      <c r="AS145" s="16"/>
      <c r="AU145" s="16"/>
      <c r="AV145" s="16"/>
    </row>
    <row r="146" spans="4:48" ht="15">
      <c r="D146" s="34"/>
      <c r="AD146" s="16"/>
      <c r="AM146" s="16"/>
      <c r="AS146" s="16"/>
      <c r="AU146" s="16"/>
      <c r="AV146" s="16"/>
    </row>
    <row r="147" spans="4:48" ht="15">
      <c r="D147" s="34"/>
      <c r="AD147" s="16"/>
      <c r="AM147" s="16"/>
      <c r="AS147" s="16"/>
      <c r="AU147" s="16"/>
      <c r="AV147" s="16"/>
    </row>
    <row r="148" spans="4:48" ht="15">
      <c r="D148" s="34"/>
      <c r="AD148" s="16"/>
      <c r="AM148" s="16"/>
      <c r="AS148" s="16"/>
      <c r="AU148" s="16"/>
      <c r="AV148" s="16"/>
    </row>
    <row r="149" spans="4:48" ht="15">
      <c r="D149" s="34"/>
      <c r="AD149" s="16"/>
      <c r="AM149" s="16"/>
      <c r="AS149" s="16"/>
      <c r="AU149" s="16"/>
      <c r="AV149" s="16"/>
    </row>
    <row r="150" spans="4:48" ht="15">
      <c r="D150" s="34"/>
      <c r="AD150" s="16"/>
      <c r="AM150" s="16"/>
      <c r="AS150" s="16"/>
      <c r="AU150" s="16"/>
      <c r="AV150" s="16"/>
    </row>
    <row r="151" spans="4:48" ht="15">
      <c r="D151" s="34"/>
      <c r="AD151" s="16"/>
      <c r="AM151" s="16"/>
      <c r="AS151" s="16"/>
      <c r="AU151" s="16"/>
      <c r="AV151" s="16"/>
    </row>
    <row r="152" spans="4:48" ht="15">
      <c r="D152" s="34"/>
      <c r="AD152" s="16"/>
      <c r="AM152" s="16"/>
      <c r="AS152" s="16"/>
      <c r="AU152" s="16"/>
      <c r="AV152" s="16"/>
    </row>
    <row r="153" spans="4:48" ht="15">
      <c r="D153" s="34"/>
      <c r="AD153" s="16"/>
      <c r="AM153" s="16"/>
      <c r="AS153" s="16"/>
      <c r="AU153" s="16"/>
      <c r="AV153" s="16"/>
    </row>
    <row r="154" spans="4:48" ht="15">
      <c r="D154" s="34"/>
      <c r="AD154" s="16"/>
      <c r="AM154" s="16"/>
      <c r="AS154" s="16"/>
      <c r="AU154" s="16"/>
      <c r="AV154" s="16"/>
    </row>
    <row r="155" spans="4:48" ht="15">
      <c r="D155" s="34"/>
      <c r="AD155" s="16"/>
      <c r="AM155" s="16"/>
      <c r="AS155" s="16"/>
      <c r="AU155" s="16"/>
      <c r="AV155" s="16"/>
    </row>
    <row r="156" spans="4:48" ht="15">
      <c r="D156" s="34"/>
      <c r="AD156" s="16"/>
      <c r="AM156" s="16"/>
      <c r="AS156" s="16"/>
      <c r="AU156" s="16"/>
      <c r="AV156" s="16"/>
    </row>
    <row r="157" spans="4:48" ht="15">
      <c r="D157" s="34"/>
      <c r="AD157" s="16"/>
      <c r="AM157" s="16"/>
      <c r="AS157" s="16"/>
      <c r="AU157" s="16"/>
      <c r="AV157" s="16"/>
    </row>
    <row r="158" spans="4:48" ht="15">
      <c r="D158" s="34"/>
      <c r="AD158" s="16"/>
      <c r="AM158" s="16"/>
      <c r="AS158" s="16"/>
      <c r="AU158" s="16"/>
      <c r="AV158" s="16"/>
    </row>
    <row r="159" spans="4:48" ht="15">
      <c r="D159" s="34"/>
      <c r="AD159" s="16"/>
      <c r="AM159" s="16"/>
      <c r="AS159" s="16"/>
      <c r="AU159" s="16"/>
      <c r="AV159" s="16"/>
    </row>
    <row r="160" spans="4:48" ht="15">
      <c r="D160" s="34"/>
      <c r="AD160" s="16"/>
      <c r="AM160" s="16"/>
      <c r="AS160" s="16"/>
      <c r="AU160" s="16"/>
      <c r="AV160" s="16"/>
    </row>
    <row r="161" spans="4:48" ht="15">
      <c r="D161" s="34"/>
      <c r="AD161" s="16"/>
      <c r="AM161" s="16"/>
      <c r="AS161" s="16"/>
      <c r="AU161" s="16"/>
      <c r="AV161" s="16"/>
    </row>
    <row r="162" spans="4:48" ht="15">
      <c r="D162" s="34"/>
      <c r="AD162" s="16"/>
      <c r="AM162" s="16"/>
      <c r="AS162" s="16"/>
      <c r="AU162" s="16"/>
      <c r="AV162" s="16"/>
    </row>
    <row r="163" spans="4:48" ht="15">
      <c r="D163" s="34"/>
      <c r="AD163" s="16"/>
      <c r="AM163" s="16"/>
      <c r="AS163" s="16"/>
      <c r="AU163" s="16"/>
      <c r="AV163" s="16"/>
    </row>
    <row r="164" spans="4:48" ht="15">
      <c r="D164" s="34"/>
      <c r="AD164" s="16"/>
      <c r="AM164" s="16"/>
      <c r="AS164" s="16"/>
      <c r="AU164" s="16"/>
      <c r="AV164" s="16"/>
    </row>
    <row r="165" spans="4:48" ht="15">
      <c r="D165" s="34"/>
      <c r="AD165" s="16"/>
      <c r="AM165" s="16"/>
      <c r="AS165" s="16"/>
      <c r="AU165" s="16"/>
      <c r="AV165" s="16"/>
    </row>
    <row r="166" spans="4:48" ht="15">
      <c r="D166" s="34"/>
      <c r="AD166" s="16"/>
      <c r="AM166" s="16"/>
      <c r="AS166" s="16"/>
      <c r="AU166" s="16"/>
      <c r="AV166" s="16"/>
    </row>
    <row r="167" spans="4:48" ht="15">
      <c r="D167" s="34"/>
      <c r="AD167" s="16"/>
      <c r="AM167" s="16"/>
      <c r="AS167" s="16"/>
      <c r="AU167" s="16"/>
      <c r="AV167" s="16"/>
    </row>
    <row r="168" spans="4:48" ht="15">
      <c r="D168" s="34"/>
      <c r="AD168" s="16"/>
      <c r="AM168" s="16"/>
      <c r="AS168" s="16"/>
      <c r="AU168" s="16"/>
      <c r="AV168" s="16"/>
    </row>
    <row r="169" spans="4:48" ht="15">
      <c r="D169" s="34"/>
      <c r="AD169" s="16"/>
      <c r="AM169" s="16"/>
      <c r="AS169" s="16"/>
      <c r="AU169" s="16"/>
      <c r="AV169" s="16"/>
    </row>
    <row r="170" spans="4:48" ht="15">
      <c r="D170" s="34"/>
      <c r="AD170" s="16"/>
      <c r="AM170" s="16"/>
      <c r="AS170" s="16"/>
      <c r="AU170" s="16"/>
      <c r="AV170" s="16"/>
    </row>
    <row r="171" spans="4:48" ht="15">
      <c r="D171" s="34"/>
      <c r="AD171" s="16"/>
      <c r="AM171" s="16"/>
      <c r="AS171" s="16"/>
      <c r="AU171" s="16"/>
      <c r="AV171" s="16"/>
    </row>
    <row r="172" spans="4:48" ht="15">
      <c r="D172" s="34"/>
      <c r="AD172" s="16"/>
      <c r="AM172" s="16"/>
      <c r="AS172" s="16"/>
      <c r="AU172" s="16"/>
      <c r="AV172" s="16"/>
    </row>
    <row r="173" spans="4:48" ht="15">
      <c r="D173" s="34"/>
      <c r="AD173" s="16"/>
      <c r="AM173" s="16"/>
      <c r="AS173" s="16"/>
      <c r="AU173" s="16"/>
      <c r="AV173" s="16"/>
    </row>
    <row r="174" spans="4:48" ht="15">
      <c r="D174" s="34"/>
      <c r="AD174" s="16"/>
      <c r="AM174" s="16"/>
      <c r="AS174" s="16"/>
      <c r="AU174" s="16"/>
      <c r="AV174" s="16"/>
    </row>
    <row r="175" spans="4:48" ht="15">
      <c r="D175" s="34"/>
      <c r="AD175" s="16"/>
      <c r="AM175" s="16"/>
      <c r="AS175" s="16"/>
      <c r="AU175" s="16"/>
      <c r="AV175" s="16"/>
    </row>
    <row r="176" spans="4:48" ht="15">
      <c r="D176" s="34"/>
      <c r="AD176" s="16"/>
      <c r="AM176" s="16"/>
      <c r="AS176" s="16"/>
      <c r="AU176" s="16"/>
      <c r="AV176" s="16"/>
    </row>
    <row r="177" spans="4:48" ht="15">
      <c r="D177" s="34"/>
      <c r="AD177" s="16"/>
      <c r="AM177" s="16"/>
      <c r="AS177" s="16"/>
      <c r="AU177" s="16"/>
      <c r="AV177" s="16"/>
    </row>
    <row r="178" spans="4:48" ht="15">
      <c r="D178" s="34"/>
      <c r="AD178" s="16"/>
      <c r="AM178" s="16"/>
      <c r="AS178" s="16"/>
      <c r="AU178" s="16"/>
      <c r="AV178" s="16"/>
    </row>
    <row r="179" spans="4:48" ht="15">
      <c r="D179" s="34"/>
      <c r="AD179" s="16"/>
      <c r="AM179" s="16"/>
      <c r="AS179" s="16"/>
      <c r="AU179" s="16"/>
      <c r="AV179" s="16"/>
    </row>
    <row r="180" spans="4:48" ht="15">
      <c r="D180" s="34"/>
      <c r="AD180" s="16"/>
      <c r="AM180" s="16"/>
      <c r="AS180" s="16"/>
      <c r="AU180" s="16"/>
      <c r="AV180" s="16"/>
    </row>
    <row r="181" spans="4:48" ht="15">
      <c r="D181" s="34"/>
      <c r="AD181" s="16"/>
      <c r="AM181" s="16"/>
      <c r="AS181" s="16"/>
      <c r="AU181" s="16"/>
      <c r="AV181" s="16"/>
    </row>
    <row r="182" spans="4:48" ht="15">
      <c r="D182" s="34"/>
      <c r="AD182" s="16"/>
      <c r="AM182" s="16"/>
      <c r="AS182" s="16"/>
      <c r="AU182" s="16"/>
      <c r="AV182" s="16"/>
    </row>
    <row r="183" spans="4:48" ht="15">
      <c r="D183" s="34"/>
      <c r="AD183" s="16"/>
      <c r="AM183" s="16"/>
      <c r="AS183" s="16"/>
      <c r="AU183" s="16"/>
      <c r="AV183" s="16"/>
    </row>
    <row r="184" spans="4:48" ht="15">
      <c r="D184" s="34"/>
      <c r="AD184" s="16"/>
      <c r="AM184" s="16"/>
      <c r="AS184" s="16"/>
      <c r="AU184" s="16"/>
      <c r="AV184" s="16"/>
    </row>
    <row r="185" spans="4:48" ht="15">
      <c r="D185" s="34"/>
      <c r="AD185" s="16"/>
      <c r="AM185" s="16"/>
      <c r="AS185" s="16"/>
      <c r="AU185" s="16"/>
      <c r="AV185" s="16"/>
    </row>
    <row r="186" spans="4:48" ht="15">
      <c r="D186" s="34"/>
      <c r="AD186" s="16"/>
      <c r="AM186" s="16"/>
      <c r="AS186" s="16"/>
      <c r="AU186" s="16"/>
      <c r="AV186" s="16"/>
    </row>
    <row r="187" spans="4:48" ht="15">
      <c r="D187" s="34"/>
      <c r="AD187" s="16"/>
      <c r="AM187" s="16"/>
      <c r="AS187" s="16"/>
      <c r="AU187" s="16"/>
      <c r="AV187" s="16"/>
    </row>
    <row r="188" spans="4:48" ht="15">
      <c r="D188" s="34"/>
      <c r="AD188" s="16"/>
      <c r="AM188" s="16"/>
      <c r="AS188" s="16"/>
      <c r="AU188" s="16"/>
      <c r="AV188" s="16"/>
    </row>
    <row r="189" spans="4:48" ht="15">
      <c r="D189" s="34"/>
      <c r="AD189" s="16"/>
      <c r="AM189" s="16"/>
      <c r="AS189" s="16"/>
      <c r="AU189" s="16"/>
      <c r="AV189" s="16"/>
    </row>
  </sheetData>
  <sheetProtection/>
  <mergeCells count="20">
    <mergeCell ref="AI1:AJ1"/>
    <mergeCell ref="AK1:AN1"/>
    <mergeCell ref="AO1:AV1"/>
    <mergeCell ref="AW1:AZ1"/>
    <mergeCell ref="A1:D1"/>
    <mergeCell ref="E1:F1"/>
    <mergeCell ref="G1:O1"/>
    <mergeCell ref="S1:AA1"/>
    <mergeCell ref="AB1:AE1"/>
    <mergeCell ref="AF1:AH1"/>
    <mergeCell ref="AI45:AJ45"/>
    <mergeCell ref="AK45:AN45"/>
    <mergeCell ref="AO45:AV45"/>
    <mergeCell ref="AW45:AZ45"/>
    <mergeCell ref="A45:D45"/>
    <mergeCell ref="E45:F45"/>
    <mergeCell ref="G45:O45"/>
    <mergeCell ref="S45:AA45"/>
    <mergeCell ref="AB45:AE45"/>
    <mergeCell ref="AF45:AH45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D8 D5 D9 D10 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Christian1</dc:creator>
  <cp:keywords/>
  <dc:description/>
  <cp:lastModifiedBy>Tomas</cp:lastModifiedBy>
  <dcterms:created xsi:type="dcterms:W3CDTF">2018-04-03T08:13:40Z</dcterms:created>
  <dcterms:modified xsi:type="dcterms:W3CDTF">2019-02-17T14:37:12Z</dcterms:modified>
  <cp:category/>
  <cp:version/>
  <cp:contentType/>
  <cp:contentStatus/>
</cp:coreProperties>
</file>